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.DDP\Gerardo\Cuenta Pública 1er. Trim_2025\"/>
    </mc:Choice>
  </mc:AlternateContent>
  <xr:revisionPtr revIDLastSave="0" documentId="13_ncr:1_{E58B41AC-F064-4674-8395-87B06F4BADD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BExRepositorySheet" sheetId="2" state="veryHidden" r:id="rId1"/>
    <sheet name="Egresos x Intereses de la Deuda" sheetId="1" r:id="rId2"/>
    <sheet name="fuente1" sheetId="3" state="hidden" r:id="rId3"/>
    <sheet name="FUENTE2" sheetId="4" state="hidden" r:id="rId4"/>
  </sheets>
  <externalReferences>
    <externalReference r:id="rId5"/>
  </externalReferences>
  <definedNames>
    <definedName name="_xlnm.Print_Area" localSheetId="1">'Egresos x Intereses de la Deuda'!$A$3:$I$36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C12" i="3"/>
  <c r="B12" i="3"/>
  <c r="A11" i="3"/>
  <c r="C9" i="3"/>
  <c r="B8" i="3"/>
  <c r="A7" i="3"/>
  <c r="C5" i="3"/>
  <c r="B4" i="3"/>
  <c r="A3" i="3"/>
  <c r="C1" i="3"/>
  <c r="A12" i="3"/>
  <c r="C10" i="3"/>
  <c r="B9" i="3"/>
  <c r="A8" i="3"/>
  <c r="C6" i="3"/>
  <c r="B5" i="3"/>
  <c r="A4" i="3"/>
  <c r="C2" i="3"/>
  <c r="B1" i="3"/>
  <c r="C11" i="3"/>
  <c r="B10" i="3"/>
  <c r="A9" i="3"/>
  <c r="C7" i="3"/>
  <c r="B6" i="3"/>
  <c r="A5" i="3"/>
  <c r="C3" i="3"/>
  <c r="B2" i="3"/>
  <c r="B11" i="3"/>
  <c r="A10" i="3"/>
  <c r="C8" i="3"/>
  <c r="B7" i="3"/>
  <c r="A6" i="3"/>
  <c r="C4" i="3"/>
  <c r="B3" i="3"/>
  <c r="A2" i="3"/>
  <c r="A26" i="1" l="1"/>
  <c r="I26" i="1" s="1"/>
  <c r="A25" i="1"/>
  <c r="I25" i="1" s="1"/>
  <c r="A24" i="1"/>
  <c r="I24" i="1" s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H25" i="1" l="1"/>
  <c r="H26" i="1" l="1"/>
  <c r="H24" i="1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L1" i="1"/>
  <c r="N1" i="1" s="1"/>
  <c r="K1" i="1"/>
  <c r="M1" i="1" s="1"/>
  <c r="I15" i="1" l="1"/>
  <c r="I13" i="1"/>
  <c r="I18" i="1"/>
  <c r="I16" i="1"/>
  <c r="I17" i="1"/>
  <c r="I20" i="1"/>
  <c r="I21" i="1"/>
  <c r="I11" i="1"/>
  <c r="I23" i="1"/>
  <c r="I12" i="1"/>
  <c r="I14" i="1"/>
  <c r="I19" i="1"/>
  <c r="I22" i="1"/>
  <c r="H11" i="1"/>
  <c r="H15" i="1"/>
  <c r="H19" i="1"/>
  <c r="H23" i="1"/>
  <c r="H12" i="1"/>
  <c r="H16" i="1"/>
  <c r="H20" i="1"/>
  <c r="H13" i="1"/>
  <c r="H17" i="1"/>
  <c r="H21" i="1"/>
  <c r="H14" i="1"/>
  <c r="H18" i="1"/>
  <c r="H22" i="1"/>
  <c r="F1" i="1"/>
  <c r="H1" i="1" s="1"/>
  <c r="G1" i="1"/>
  <c r="D1" i="1"/>
  <c r="A6" i="1" l="1"/>
  <c r="A7" i="1" l="1"/>
  <c r="I34" i="1" l="1"/>
  <c r="I36" i="1" s="1"/>
  <c r="H34" i="1"/>
  <c r="H36" i="1" s="1"/>
</calcChain>
</file>

<file path=xl/sharedStrings.xml><?xml version="1.0" encoding="utf-8"?>
<sst xmlns="http://schemas.openxmlformats.org/spreadsheetml/2006/main" count="80" uniqueCount="53">
  <si>
    <t>Intereses de la Deuda</t>
  </si>
  <si>
    <t>Devengado</t>
  </si>
  <si>
    <t>Pagado</t>
  </si>
  <si>
    <t>INTERESES DE LA DEUDA INTERNA CON INSTITUCIONES DE CRÉDITO</t>
  </si>
  <si>
    <t>TOTAL</t>
  </si>
  <si>
    <t>GOBIERNO DEL ESTADO DE MICHOACÁN DE OCAMPO</t>
  </si>
  <si>
    <t>(en Pesos)</t>
  </si>
  <si>
    <t>Estado Analítico del Ejercicio del Presupuesto de Egresos</t>
  </si>
  <si>
    <t>CONCATENAR("Del ",1," de ", G1, " al ",DIA(FIN.MES(FECHA(D1,F1,1),0))," de ",H1," del ",D1)</t>
  </si>
  <si>
    <t>Selección vacía</t>
  </si>
  <si>
    <t>Identificación de Crédito o Instrumento</t>
  </si>
  <si>
    <t>25</t>
  </si>
  <si>
    <t>Créditos Bancarios</t>
  </si>
  <si>
    <t>24025 AZTECA - $500 Millo</t>
  </si>
  <si>
    <t/>
  </si>
  <si>
    <t>Área funcional</t>
  </si>
  <si>
    <t>Clasificación por Objeto del Gasto</t>
  </si>
  <si>
    <t>Concepto</t>
  </si>
  <si>
    <t>Estruct.</t>
  </si>
  <si>
    <t>Partida Genérica</t>
  </si>
  <si>
    <t>Pos.presupuestaria</t>
  </si>
  <si>
    <t>Ratios</t>
  </si>
  <si>
    <t>Tipo de Gasto</t>
  </si>
  <si>
    <t>4113NAMDZF096AZ5</t>
  </si>
  <si>
    <t>4113NAMDZF096BJ6</t>
  </si>
  <si>
    <t>24025 BAJÍO - $600 Millon</t>
  </si>
  <si>
    <t>4113NAMDZF096BN2</t>
  </si>
  <si>
    <t>24025 BANORTE 2 - $2,500</t>
  </si>
  <si>
    <t>4113NAMDZF096BN9</t>
  </si>
  <si>
    <t>24025 BANOBRAS - $10,899</t>
  </si>
  <si>
    <t>4113NAMDZF096BNM</t>
  </si>
  <si>
    <t>24025 BANORTE 3 - $1,000</t>
  </si>
  <si>
    <t>4113NAMDZF096BT1</t>
  </si>
  <si>
    <t>24025 BANORTE 1 - $2,500</t>
  </si>
  <si>
    <t>4113NAMDZF096BV1</t>
  </si>
  <si>
    <t>24025 BBVA - $1,000 Millo</t>
  </si>
  <si>
    <t>4113NAMDZF096CA2</t>
  </si>
  <si>
    <t>25025 Crédito Corto Plaz</t>
  </si>
  <si>
    <t>4113NAMDZF096CB2</t>
  </si>
  <si>
    <t>4113NAMDZF096CBO</t>
  </si>
  <si>
    <t>24025 Crédito BANOBRAS 56</t>
  </si>
  <si>
    <t>4113NAMDZF096CBX</t>
  </si>
  <si>
    <t>25025 Crédito Banamex $1</t>
  </si>
  <si>
    <t>4113NAMDZF096CFS</t>
  </si>
  <si>
    <t>24025 Crédito FISE</t>
  </si>
  <si>
    <t>4113NAMDZF096CS1</t>
  </si>
  <si>
    <t>Resultado total</t>
  </si>
  <si>
    <t>,INTERESES DE LA DEUDA INTERNA CON INSTITUCIONES DE CRÉDITO</t>
  </si>
  <si>
    <t>Total de Intereses de Créditos Bancarios</t>
  </si>
  <si>
    <t>Otros Instrumentos de Deuda</t>
  </si>
  <si>
    <t>Total de Intereses de Otros Instrumentos de Deuda</t>
  </si>
  <si>
    <t>001.2025..003.2025</t>
  </si>
  <si>
    <t>08/05/2025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</si>
</sst>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$&quot;#,##0.00"/>
    <numFmt numFmtId="166" formatCode="#,##0.00;\-\ #,##0.00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33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34" fillId="0" borderId="34" applyNumberFormat="0" applyFill="0" applyAlignment="0" applyProtection="0"/>
    <xf numFmtId="0" fontId="18" fillId="0" borderId="35" applyNumberFormat="0" applyFill="0" applyAlignment="0" applyProtection="0"/>
    <xf numFmtId="0" fontId="18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26" applyNumberFormat="0" applyAlignment="0" applyProtection="0"/>
    <xf numFmtId="0" fontId="22" fillId="4" borderId="31" applyNumberFormat="0" applyAlignment="0" applyProtection="0"/>
    <xf numFmtId="0" fontId="14" fillId="4" borderId="26" applyNumberFormat="0" applyAlignment="0" applyProtection="0"/>
    <xf numFmtId="0" fontId="16" fillId="0" borderId="28" applyNumberFormat="0" applyFill="0" applyAlignment="0" applyProtection="0"/>
    <xf numFmtId="0" fontId="15" fillId="5" borderId="27" applyNumberFormat="0" applyAlignment="0" applyProtection="0"/>
    <xf numFmtId="0" fontId="31" fillId="0" borderId="0" applyNumberFormat="0" applyFill="0" applyBorder="0" applyAlignment="0" applyProtection="0"/>
    <xf numFmtId="0" fontId="7" fillId="8" borderId="30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36" applyNumberFormat="0" applyFill="0" applyAlignment="0" applyProtection="0"/>
    <xf numFmtId="4" fontId="23" fillId="9" borderId="32" applyNumberFormat="0" applyProtection="0">
      <alignment vertical="center"/>
    </xf>
    <xf numFmtId="4" fontId="24" fillId="9" borderId="32" applyNumberFormat="0" applyProtection="0">
      <alignment vertical="center"/>
    </xf>
    <xf numFmtId="4" fontId="23" fillId="9" borderId="32" applyNumberFormat="0" applyProtection="0">
      <alignment horizontal="left" vertical="center" indent="1"/>
    </xf>
    <xf numFmtId="0" fontId="23" fillId="9" borderId="32" applyNumberFormat="0" applyProtection="0">
      <alignment horizontal="left" vertical="top" indent="1"/>
    </xf>
    <xf numFmtId="4" fontId="23" fillId="10" borderId="0" applyNumberFormat="0" applyProtection="0">
      <alignment horizontal="left" vertical="center" indent="1"/>
    </xf>
    <xf numFmtId="4" fontId="25" fillId="11" borderId="32" applyNumberFormat="0" applyProtection="0">
      <alignment horizontal="right" vertical="center"/>
    </xf>
    <xf numFmtId="4" fontId="25" fillId="12" borderId="32" applyNumberFormat="0" applyProtection="0">
      <alignment horizontal="right" vertical="center"/>
    </xf>
    <xf numFmtId="4" fontId="25" fillId="13" borderId="32" applyNumberFormat="0" applyProtection="0">
      <alignment horizontal="right" vertical="center"/>
    </xf>
    <xf numFmtId="4" fontId="25" fillId="14" borderId="32" applyNumberFormat="0" applyProtection="0">
      <alignment horizontal="right" vertical="center"/>
    </xf>
    <xf numFmtId="4" fontId="25" fillId="15" borderId="32" applyNumberFormat="0" applyProtection="0">
      <alignment horizontal="right" vertical="center"/>
    </xf>
    <xf numFmtId="4" fontId="25" fillId="16" borderId="32" applyNumberFormat="0" applyProtection="0">
      <alignment horizontal="right" vertical="center"/>
    </xf>
    <xf numFmtId="4" fontId="25" fillId="17" borderId="32" applyNumberFormat="0" applyProtection="0">
      <alignment horizontal="right" vertical="center"/>
    </xf>
    <xf numFmtId="4" fontId="25" fillId="18" borderId="32" applyNumberFormat="0" applyProtection="0">
      <alignment horizontal="right" vertical="center"/>
    </xf>
    <xf numFmtId="4" fontId="25" fillId="19" borderId="32" applyNumberFormat="0" applyProtection="0">
      <alignment horizontal="right" vertical="center"/>
    </xf>
    <xf numFmtId="4" fontId="23" fillId="20" borderId="33" applyNumberFormat="0" applyProtection="0">
      <alignment horizontal="left" vertical="center" indent="1"/>
    </xf>
    <xf numFmtId="4" fontId="25" fillId="21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5" fillId="10" borderId="32" applyNumberFormat="0" applyProtection="0">
      <alignment horizontal="right" vertical="center"/>
    </xf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7" fillId="22" borderId="32" applyNumberFormat="0" applyProtection="0">
      <alignment horizontal="left" vertical="center" indent="1"/>
    </xf>
    <xf numFmtId="0" fontId="7" fillId="22" borderId="32" applyNumberFormat="0" applyProtection="0">
      <alignment horizontal="left" vertical="top" indent="1"/>
    </xf>
    <xf numFmtId="0" fontId="7" fillId="10" borderId="32" applyNumberFormat="0" applyProtection="0">
      <alignment horizontal="left" vertical="center" indent="1"/>
    </xf>
    <xf numFmtId="0" fontId="7" fillId="10" borderId="32" applyNumberFormat="0" applyProtection="0">
      <alignment horizontal="left" vertical="top" indent="1"/>
    </xf>
    <xf numFmtId="0" fontId="7" fillId="23" borderId="32" applyNumberFormat="0" applyProtection="0">
      <alignment horizontal="left" vertical="center" indent="1"/>
    </xf>
    <xf numFmtId="0" fontId="7" fillId="23" borderId="32" applyNumberFormat="0" applyProtection="0">
      <alignment horizontal="left" vertical="top" indent="1"/>
    </xf>
    <xf numFmtId="0" fontId="7" fillId="21" borderId="32" applyNumberFormat="0" applyProtection="0">
      <alignment horizontal="left" vertical="center" indent="1"/>
    </xf>
    <xf numFmtId="0" fontId="7" fillId="21" borderId="32" applyNumberFormat="0" applyProtection="0">
      <alignment horizontal="left" vertical="top" indent="1"/>
    </xf>
    <xf numFmtId="0" fontId="7" fillId="24" borderId="17" applyNumberFormat="0">
      <protection locked="0"/>
    </xf>
    <xf numFmtId="4" fontId="25" fillId="25" borderId="32" applyNumberFormat="0" applyProtection="0">
      <alignment vertical="center"/>
    </xf>
    <xf numFmtId="4" fontId="27" fillId="25" borderId="32" applyNumberFormat="0" applyProtection="0">
      <alignment vertical="center"/>
    </xf>
    <xf numFmtId="4" fontId="25" fillId="25" borderId="32" applyNumberFormat="0" applyProtection="0">
      <alignment horizontal="left" vertical="center" indent="1"/>
    </xf>
    <xf numFmtId="0" fontId="25" fillId="25" borderId="32" applyNumberFormat="0" applyProtection="0">
      <alignment horizontal="left" vertical="top" indent="1"/>
    </xf>
    <xf numFmtId="4" fontId="25" fillId="21" borderId="32" applyNumberFormat="0" applyProtection="0">
      <alignment horizontal="right" vertical="center"/>
    </xf>
    <xf numFmtId="4" fontId="27" fillId="21" borderId="32" applyNumberFormat="0" applyProtection="0">
      <alignment horizontal="right" vertical="center"/>
    </xf>
    <xf numFmtId="4" fontId="25" fillId="10" borderId="32" applyNumberFormat="0" applyProtection="0">
      <alignment horizontal="left" vertical="center" indent="1"/>
    </xf>
    <xf numFmtId="0" fontId="25" fillId="10" borderId="32" applyNumberFormat="0" applyProtection="0">
      <alignment horizontal="left" vertical="top" indent="1"/>
    </xf>
    <xf numFmtId="4" fontId="28" fillId="26" borderId="0" applyNumberFormat="0" applyProtection="0">
      <alignment horizontal="left" vertical="center" indent="1"/>
    </xf>
    <xf numFmtId="4" fontId="29" fillId="21" borderId="32" applyNumberFormat="0" applyProtection="0">
      <alignment horizontal="right" vertical="center"/>
    </xf>
    <xf numFmtId="0" fontId="30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14" fontId="8" fillId="2" borderId="0" xfId="0" quotePrefix="1" applyNumberFormat="1" applyFont="1" applyFill="1"/>
    <xf numFmtId="0" fontId="8" fillId="2" borderId="0" xfId="0" applyFont="1" applyFill="1"/>
    <xf numFmtId="0" fontId="0" fillId="2" borderId="0" xfId="0" applyFill="1"/>
    <xf numFmtId="0" fontId="5" fillId="2" borderId="14" xfId="3" applyFont="1" applyFill="1" applyBorder="1" applyAlignment="1">
      <alignment horizontal="center" vertical="center"/>
    </xf>
    <xf numFmtId="165" fontId="11" fillId="2" borderId="17" xfId="3" applyNumberFormat="1" applyFont="1" applyFill="1" applyBorder="1" applyAlignment="1">
      <alignment horizontal="center"/>
    </xf>
    <xf numFmtId="4" fontId="11" fillId="2" borderId="17" xfId="1" applyNumberFormat="1" applyFont="1" applyFill="1" applyBorder="1" applyAlignment="1">
      <alignment horizontal="center" vertical="center"/>
    </xf>
    <xf numFmtId="4" fontId="11" fillId="2" borderId="18" xfId="1" applyNumberFormat="1" applyFont="1" applyFill="1" applyBorder="1" applyAlignment="1">
      <alignment horizontal="center" vertical="center"/>
    </xf>
    <xf numFmtId="165" fontId="4" fillId="2" borderId="17" xfId="3" applyNumberFormat="1" applyFill="1" applyBorder="1" applyAlignment="1">
      <alignment horizontal="center"/>
    </xf>
    <xf numFmtId="165" fontId="4" fillId="2" borderId="20" xfId="3" applyNumberFormat="1" applyFill="1" applyBorder="1" applyAlignment="1">
      <alignment horizontal="center"/>
    </xf>
    <xf numFmtId="0" fontId="5" fillId="2" borderId="15" xfId="3" applyFont="1" applyFill="1" applyBorder="1" applyAlignment="1">
      <alignment horizontal="center" vertical="center"/>
    </xf>
    <xf numFmtId="0" fontId="5" fillId="2" borderId="22" xfId="3" applyFont="1" applyFill="1" applyBorder="1" applyAlignment="1">
      <alignment horizontal="center" vertical="center"/>
    </xf>
    <xf numFmtId="165" fontId="11" fillId="2" borderId="18" xfId="3" applyNumberFormat="1" applyFont="1" applyFill="1" applyBorder="1" applyAlignment="1">
      <alignment horizontal="center"/>
    </xf>
    <xf numFmtId="165" fontId="5" fillId="2" borderId="17" xfId="3" applyNumberFormat="1" applyFont="1" applyFill="1" applyBorder="1" applyAlignment="1">
      <alignment horizontal="center"/>
    </xf>
    <xf numFmtId="165" fontId="4" fillId="2" borderId="18" xfId="3" applyNumberFormat="1" applyFill="1" applyBorder="1" applyAlignment="1">
      <alignment horizontal="center"/>
    </xf>
    <xf numFmtId="4" fontId="5" fillId="2" borderId="23" xfId="3" applyNumberFormat="1" applyFont="1" applyFill="1" applyBorder="1" applyAlignment="1">
      <alignment horizontal="center"/>
    </xf>
    <xf numFmtId="4" fontId="4" fillId="2" borderId="18" xfId="3" applyNumberFormat="1" applyFill="1" applyBorder="1" applyAlignment="1">
      <alignment horizontal="center"/>
    </xf>
    <xf numFmtId="4" fontId="6" fillId="2" borderId="23" xfId="3" applyNumberFormat="1" applyFont="1" applyFill="1" applyBorder="1" applyAlignment="1">
      <alignment horizontal="center"/>
    </xf>
    <xf numFmtId="4" fontId="6" fillId="2" borderId="24" xfId="3" applyNumberFormat="1" applyFont="1" applyFill="1" applyBorder="1" applyAlignment="1">
      <alignment horizontal="center"/>
    </xf>
    <xf numFmtId="165" fontId="4" fillId="2" borderId="21" xfId="3" applyNumberFormat="1" applyFill="1" applyBorder="1" applyAlignment="1">
      <alignment horizontal="center"/>
    </xf>
    <xf numFmtId="165" fontId="4" fillId="2" borderId="25" xfId="3" applyNumberFormat="1" applyFill="1" applyBorder="1" applyAlignment="1">
      <alignment horizontal="center"/>
    </xf>
    <xf numFmtId="4" fontId="6" fillId="2" borderId="12" xfId="3" applyNumberFormat="1" applyFont="1" applyFill="1" applyBorder="1" applyAlignment="1">
      <alignment horizontal="center"/>
    </xf>
    <xf numFmtId="4" fontId="8" fillId="2" borderId="0" xfId="0" applyNumberFormat="1" applyFont="1" applyFill="1"/>
    <xf numFmtId="4" fontId="8" fillId="2" borderId="0" xfId="0" quotePrefix="1" applyNumberFormat="1" applyFont="1" applyFill="1"/>
    <xf numFmtId="4" fontId="12" fillId="2" borderId="0" xfId="0" applyNumberFormat="1" applyFont="1" applyFill="1"/>
    <xf numFmtId="4" fontId="0" fillId="0" borderId="0" xfId="0" applyNumberFormat="1"/>
    <xf numFmtId="4" fontId="0" fillId="2" borderId="0" xfId="0" applyNumberFormat="1" applyFill="1"/>
    <xf numFmtId="165" fontId="11" fillId="2" borderId="17" xfId="64" applyNumberFormat="1" applyFont="1" applyFill="1" applyBorder="1" applyAlignment="1">
      <alignment horizontal="center"/>
    </xf>
    <xf numFmtId="165" fontId="2" fillId="2" borderId="17" xfId="64" applyNumberFormat="1" applyFill="1" applyBorder="1" applyAlignment="1">
      <alignment horizontal="center"/>
    </xf>
    <xf numFmtId="4" fontId="6" fillId="2" borderId="17" xfId="63" applyNumberFormat="1" applyFont="1" applyFill="1" applyBorder="1" applyAlignment="1">
      <alignment horizontal="center"/>
    </xf>
    <xf numFmtId="165" fontId="2" fillId="2" borderId="20" xfId="64" applyNumberFormat="1" applyFill="1" applyBorder="1" applyAlignment="1">
      <alignment horizontal="center"/>
    </xf>
    <xf numFmtId="165" fontId="11" fillId="2" borderId="20" xfId="64" applyNumberFormat="1" applyFont="1" applyFill="1" applyBorder="1" applyAlignment="1">
      <alignment horizontal="center"/>
    </xf>
    <xf numFmtId="165" fontId="11" fillId="2" borderId="21" xfId="64" applyNumberFormat="1" applyFont="1" applyFill="1" applyBorder="1" applyAlignment="1">
      <alignment horizontal="center"/>
    </xf>
    <xf numFmtId="0" fontId="6" fillId="2" borderId="37" xfId="64" applyFont="1" applyFill="1" applyBorder="1" applyAlignment="1">
      <alignment horizontal="center"/>
    </xf>
    <xf numFmtId="0" fontId="23" fillId="10" borderId="0" xfId="25" applyNumberFormat="1">
      <alignment horizontal="left" vertical="center" indent="1"/>
    </xf>
    <xf numFmtId="4" fontId="25" fillId="21" borderId="32" xfId="54" applyNumberFormat="1">
      <alignment horizontal="right" vertical="center"/>
    </xf>
    <xf numFmtId="166" fontId="25" fillId="21" borderId="32" xfId="54" applyNumberFormat="1">
      <alignment horizontal="right" vertical="center"/>
    </xf>
    <xf numFmtId="165" fontId="11" fillId="2" borderId="39" xfId="64" applyNumberFormat="1" applyFont="1" applyFill="1" applyBorder="1" applyAlignment="1">
      <alignment horizontal="center"/>
    </xf>
    <xf numFmtId="4" fontId="11" fillId="2" borderId="39" xfId="63" applyNumberFormat="1" applyFont="1" applyFill="1" applyBorder="1" applyAlignment="1">
      <alignment horizontal="center" vertical="center"/>
    </xf>
    <xf numFmtId="49" fontId="25" fillId="21" borderId="0" xfId="36" quotePrefix="1" applyNumberFormat="1">
      <alignment horizontal="left" vertical="center" indent="1"/>
    </xf>
    <xf numFmtId="0" fontId="23" fillId="10" borderId="0" xfId="25" quotePrefix="1" applyNumberFormat="1">
      <alignment horizontal="left" vertical="center" indent="1"/>
    </xf>
    <xf numFmtId="0" fontId="25" fillId="10" borderId="32" xfId="56" quotePrefix="1" applyNumberFormat="1">
      <alignment horizontal="left" vertical="center" indent="1"/>
    </xf>
    <xf numFmtId="0" fontId="23" fillId="9" borderId="32" xfId="23" quotePrefix="1" applyNumberFormat="1">
      <alignment horizontal="left" vertical="center" indent="1"/>
    </xf>
    <xf numFmtId="4" fontId="23" fillId="9" borderId="32" xfId="21" applyNumberFormat="1">
      <alignment vertical="center"/>
    </xf>
    <xf numFmtId="0" fontId="25" fillId="10" borderId="32" xfId="56" applyNumberFormat="1">
      <alignment horizontal="left" vertical="center" indent="1"/>
    </xf>
    <xf numFmtId="0" fontId="8" fillId="2" borderId="0" xfId="0" quotePrefix="1" applyFont="1" applyFill="1"/>
    <xf numFmtId="0" fontId="6" fillId="2" borderId="10" xfId="64" applyFont="1" applyFill="1" applyBorder="1"/>
    <xf numFmtId="0" fontId="9" fillId="2" borderId="1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0" xfId="2" applyFont="1" applyFill="1" applyAlignment="1">
      <alignment horizontal="center"/>
    </xf>
    <xf numFmtId="0" fontId="10" fillId="2" borderId="5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7" borderId="1" xfId="2" applyFont="1" applyFill="1" applyBorder="1" applyAlignment="1">
      <alignment horizontal="center"/>
    </xf>
    <xf numFmtId="0" fontId="6" fillId="27" borderId="2" xfId="2" applyFont="1" applyFill="1" applyBorder="1" applyAlignment="1">
      <alignment horizontal="center"/>
    </xf>
    <xf numFmtId="0" fontId="6" fillId="27" borderId="3" xfId="2" applyFont="1" applyFill="1" applyBorder="1" applyAlignment="1">
      <alignment horizontal="center"/>
    </xf>
    <xf numFmtId="0" fontId="6" fillId="2" borderId="38" xfId="64" applyFont="1" applyFill="1" applyBorder="1" applyAlignment="1">
      <alignment horizontal="left"/>
    </xf>
    <xf numFmtId="0" fontId="6" fillId="2" borderId="39" xfId="64" applyFont="1" applyFill="1" applyBorder="1" applyAlignment="1">
      <alignment horizontal="left"/>
    </xf>
    <xf numFmtId="0" fontId="6" fillId="27" borderId="6" xfId="2" applyFont="1" applyFill="1" applyBorder="1" applyAlignment="1">
      <alignment horizontal="center"/>
    </xf>
    <xf numFmtId="0" fontId="6" fillId="27" borderId="7" xfId="2" applyFont="1" applyFill="1" applyBorder="1" applyAlignment="1">
      <alignment horizontal="center"/>
    </xf>
    <xf numFmtId="0" fontId="6" fillId="27" borderId="8" xfId="2" applyFont="1" applyFill="1" applyBorder="1" applyAlignment="1">
      <alignment horizontal="center"/>
    </xf>
    <xf numFmtId="0" fontId="6" fillId="2" borderId="9" xfId="64" applyFont="1" applyFill="1" applyBorder="1" applyAlignment="1">
      <alignment horizontal="center"/>
    </xf>
    <xf numFmtId="0" fontId="6" fillId="2" borderId="10" xfId="64" applyFont="1" applyFill="1" applyBorder="1" applyAlignment="1">
      <alignment horizontal="center"/>
    </xf>
    <xf numFmtId="0" fontId="6" fillId="2" borderId="11" xfId="64" applyFont="1" applyFill="1" applyBorder="1" applyAlignment="1">
      <alignment horizontal="center"/>
    </xf>
    <xf numFmtId="0" fontId="6" fillId="2" borderId="16" xfId="3" applyFont="1" applyFill="1" applyBorder="1" applyAlignment="1">
      <alignment horizontal="center"/>
    </xf>
    <xf numFmtId="0" fontId="6" fillId="2" borderId="17" xfId="3" applyFont="1" applyFill="1" applyBorder="1" applyAlignment="1">
      <alignment horizontal="center"/>
    </xf>
    <xf numFmtId="0" fontId="4" fillId="2" borderId="19" xfId="3" applyFill="1" applyBorder="1" applyAlignment="1">
      <alignment horizontal="center"/>
    </xf>
    <xf numFmtId="0" fontId="4" fillId="2" borderId="20" xfId="3" applyFill="1" applyBorder="1" applyAlignment="1">
      <alignment horizontal="center"/>
    </xf>
    <xf numFmtId="0" fontId="6" fillId="2" borderId="16" xfId="64" applyFont="1" applyFill="1" applyBorder="1" applyAlignment="1">
      <alignment horizontal="center"/>
    </xf>
    <xf numFmtId="0" fontId="6" fillId="2" borderId="17" xfId="64" applyFont="1" applyFill="1" applyBorder="1" applyAlignment="1">
      <alignment horizontal="center"/>
    </xf>
    <xf numFmtId="0" fontId="2" fillId="2" borderId="19" xfId="64" applyFill="1" applyBorder="1" applyAlignment="1">
      <alignment horizontal="center"/>
    </xf>
    <xf numFmtId="0" fontId="2" fillId="2" borderId="20" xfId="64" applyFill="1" applyBorder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2" borderId="10" xfId="3" applyFont="1" applyFill="1" applyBorder="1" applyAlignment="1">
      <alignment horizontal="center"/>
    </xf>
    <xf numFmtId="0" fontId="6" fillId="2" borderId="11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4" fillId="2" borderId="13" xfId="3" applyFill="1" applyBorder="1" applyAlignment="1">
      <alignment horizontal="center"/>
    </xf>
    <xf numFmtId="0" fontId="4" fillId="2" borderId="14" xfId="3" applyFill="1" applyBorder="1" applyAlignment="1">
      <alignment horizontal="center"/>
    </xf>
    <xf numFmtId="0" fontId="6" fillId="2" borderId="16" xfId="3" applyFont="1" applyFill="1" applyBorder="1" applyAlignment="1">
      <alignment horizontal="left"/>
    </xf>
    <xf numFmtId="0" fontId="6" fillId="2" borderId="17" xfId="3" applyFont="1" applyFill="1" applyBorder="1" applyAlignment="1">
      <alignment horizontal="left"/>
    </xf>
    <xf numFmtId="0" fontId="4" fillId="2" borderId="16" xfId="3" applyFill="1" applyBorder="1" applyAlignment="1">
      <alignment horizontal="center"/>
    </xf>
    <xf numFmtId="0" fontId="4" fillId="2" borderId="17" xfId="3" applyFill="1" applyBorder="1" applyAlignment="1">
      <alignment horizontal="center"/>
    </xf>
  </cellXfs>
  <cellStyles count="71"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Entrada" xfId="12" builtinId="20" customBuiltin="1"/>
    <cellStyle name="Incorrecto" xfId="10" builtinId="27" customBuiltin="1"/>
    <cellStyle name="Millares" xfId="1" builtinId="3"/>
    <cellStyle name="Millares 2" xfId="61" xr:uid="{00000000-0005-0000-0000-000009000000}"/>
    <cellStyle name="Millares 2 2" xfId="65" xr:uid="{00000000-0005-0000-0000-00000A000000}"/>
    <cellStyle name="Millares 2 3" xfId="69" xr:uid="{00000000-0005-0000-0000-00000B000000}"/>
    <cellStyle name="Millares 3" xfId="63" xr:uid="{00000000-0005-0000-0000-00000C000000}"/>
    <cellStyle name="Millares 4" xfId="67" xr:uid="{00000000-0005-0000-0000-00000D000000}"/>
    <cellStyle name="Neutral" xfId="11" builtinId="28" customBuiltin="1"/>
    <cellStyle name="Normal" xfId="0" builtinId="0"/>
    <cellStyle name="Normal 2 6" xfId="3" xr:uid="{00000000-0005-0000-0000-000010000000}"/>
    <cellStyle name="Normal 2 6 2" xfId="62" xr:uid="{00000000-0005-0000-0000-000011000000}"/>
    <cellStyle name="Normal 2 6 2 2" xfId="66" xr:uid="{00000000-0005-0000-0000-000012000000}"/>
    <cellStyle name="Normal 2 6 2 3" xfId="70" xr:uid="{00000000-0005-0000-0000-000013000000}"/>
    <cellStyle name="Normal 2 6 3" xfId="64" xr:uid="{00000000-0005-0000-0000-000014000000}"/>
    <cellStyle name="Normal 2 6 4" xfId="68" xr:uid="{00000000-0005-0000-0000-000015000000}"/>
    <cellStyle name="Normal 8" xfId="2" xr:uid="{00000000-0005-0000-0000-000016000000}"/>
    <cellStyle name="Notas" xfId="18" builtinId="10" customBuiltin="1"/>
    <cellStyle name="Salida" xfId="13" builtinId="21" customBuiltin="1"/>
    <cellStyle name="SAPBEXaggData" xfId="21" xr:uid="{00000000-0005-0000-0000-000019000000}"/>
    <cellStyle name="SAPBEXaggDataEmph" xfId="22" xr:uid="{00000000-0005-0000-0000-00001A000000}"/>
    <cellStyle name="SAPBEXaggItem" xfId="23" xr:uid="{00000000-0005-0000-0000-00001B000000}"/>
    <cellStyle name="SAPBEXaggItemX" xfId="24" xr:uid="{00000000-0005-0000-0000-00001C000000}"/>
    <cellStyle name="SAPBEXchaText" xfId="25" xr:uid="{00000000-0005-0000-0000-00001D000000}"/>
    <cellStyle name="SAPBEXexcBad7" xfId="26" xr:uid="{00000000-0005-0000-0000-00001E000000}"/>
    <cellStyle name="SAPBEXexcBad8" xfId="27" xr:uid="{00000000-0005-0000-0000-00001F000000}"/>
    <cellStyle name="SAPBEXexcBad9" xfId="28" xr:uid="{00000000-0005-0000-0000-000020000000}"/>
    <cellStyle name="SAPBEXexcCritical4" xfId="29" xr:uid="{00000000-0005-0000-0000-000021000000}"/>
    <cellStyle name="SAPBEXexcCritical5" xfId="30" xr:uid="{00000000-0005-0000-0000-000022000000}"/>
    <cellStyle name="SAPBEXexcCritical6" xfId="31" xr:uid="{00000000-0005-0000-0000-000023000000}"/>
    <cellStyle name="SAPBEXexcGood1" xfId="32" xr:uid="{00000000-0005-0000-0000-000024000000}"/>
    <cellStyle name="SAPBEXexcGood2" xfId="33" xr:uid="{00000000-0005-0000-0000-000025000000}"/>
    <cellStyle name="SAPBEXexcGood3" xfId="34" xr:uid="{00000000-0005-0000-0000-000026000000}"/>
    <cellStyle name="SAPBEXfilterDrill" xfId="35" xr:uid="{00000000-0005-0000-0000-000027000000}"/>
    <cellStyle name="SAPBEXfilterItem" xfId="36" xr:uid="{00000000-0005-0000-0000-000028000000}"/>
    <cellStyle name="SAPBEXfilterText" xfId="37" xr:uid="{00000000-0005-0000-0000-000029000000}"/>
    <cellStyle name="SAPBEXformats" xfId="38" xr:uid="{00000000-0005-0000-0000-00002A000000}"/>
    <cellStyle name="SAPBEXheaderItem" xfId="39" xr:uid="{00000000-0005-0000-0000-00002B000000}"/>
    <cellStyle name="SAPBEXheaderText" xfId="40" xr:uid="{00000000-0005-0000-0000-00002C000000}"/>
    <cellStyle name="SAPBEXHLevel0" xfId="41" xr:uid="{00000000-0005-0000-0000-00002D000000}"/>
    <cellStyle name="SAPBEXHLevel0X" xfId="42" xr:uid="{00000000-0005-0000-0000-00002E000000}"/>
    <cellStyle name="SAPBEXHLevel1" xfId="43" xr:uid="{00000000-0005-0000-0000-00002F000000}"/>
    <cellStyle name="SAPBEXHLevel1X" xfId="44" xr:uid="{00000000-0005-0000-0000-000030000000}"/>
    <cellStyle name="SAPBEXHLevel2" xfId="45" xr:uid="{00000000-0005-0000-0000-000031000000}"/>
    <cellStyle name="SAPBEXHLevel2X" xfId="46" xr:uid="{00000000-0005-0000-0000-000032000000}"/>
    <cellStyle name="SAPBEXHLevel3" xfId="47" xr:uid="{00000000-0005-0000-0000-000033000000}"/>
    <cellStyle name="SAPBEXHLevel3X" xfId="48" xr:uid="{00000000-0005-0000-0000-000034000000}"/>
    <cellStyle name="SAPBEXinputData" xfId="49" xr:uid="{00000000-0005-0000-0000-000035000000}"/>
    <cellStyle name="SAPBEXresData" xfId="50" xr:uid="{00000000-0005-0000-0000-000036000000}"/>
    <cellStyle name="SAPBEXresDataEmph" xfId="51" xr:uid="{00000000-0005-0000-0000-000037000000}"/>
    <cellStyle name="SAPBEXresItem" xfId="52" xr:uid="{00000000-0005-0000-0000-000038000000}"/>
    <cellStyle name="SAPBEXresItemX" xfId="53" xr:uid="{00000000-0005-0000-0000-000039000000}"/>
    <cellStyle name="SAPBEXstdData" xfId="54" xr:uid="{00000000-0005-0000-0000-00003A000000}"/>
    <cellStyle name="SAPBEXstdDataEmph" xfId="55" xr:uid="{00000000-0005-0000-0000-00003B000000}"/>
    <cellStyle name="SAPBEXstdItem" xfId="56" xr:uid="{00000000-0005-0000-0000-00003C000000}"/>
    <cellStyle name="SAPBEXstdItemX" xfId="57" xr:uid="{00000000-0005-0000-0000-00003D000000}"/>
    <cellStyle name="SAPBEXtitle" xfId="58" xr:uid="{00000000-0005-0000-0000-00003E000000}"/>
    <cellStyle name="SAPBEXundefined" xfId="59" xr:uid="{00000000-0005-0000-0000-00003F000000}"/>
    <cellStyle name="Sheet Title" xfId="60" xr:uid="{00000000-0005-0000-0000-000040000000}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1987550</xdr:colOff>
      <xdr:row>0</xdr:row>
      <xdr:rowOff>149225</xdr:rowOff>
    </xdr:to>
    <xdr:pic macro="[1]!DesignIconClicked">
      <xdr:nvPicPr>
        <xdr:cNvPr id="2" name="BExCUXUGTDJ0ZIG3AI8BCH10LHJC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7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149225</xdr:rowOff>
    </xdr:to>
    <xdr:pic macro="[1]!DesignIconClicked">
      <xdr:nvPicPr>
        <xdr:cNvPr id="3" name="BExZRV1PEELQJ9HESG8TZNVRW9RS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0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149225</xdr:rowOff>
    </xdr:to>
    <xdr:pic macro="[1]!DesignIconClicked">
      <xdr:nvPicPr>
        <xdr:cNvPr id="4" name="BExF34HHOD18AU7XXMEDHEW4B1FX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0"/>
          <a:ext cx="0" cy="149225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2</xdr:row>
      <xdr:rowOff>38101</xdr:rowOff>
    </xdr:from>
    <xdr:to>
      <xdr:col>0</xdr:col>
      <xdr:colOff>2905156</xdr:colOff>
      <xdr:row>5</xdr:row>
      <xdr:rowOff>504826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09551"/>
          <a:ext cx="2381281" cy="11049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 macro="[1]!DesignIconClicked">
      <xdr:nvPicPr>
        <xdr:cNvPr id="8" name="BExTWSNQLE265L4X4SF42OX3S25R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5" y="0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1273175</xdr:colOff>
      <xdr:row>0</xdr:row>
      <xdr:rowOff>0</xdr:rowOff>
    </xdr:to>
    <xdr:pic macro="[1]!DesignIconClicked">
      <xdr:nvPicPr>
        <xdr:cNvPr id="5" name="BEx3RCE05BSXFTKCD9LZR30J2YW4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0"/>
          <a:ext cx="1273175" cy="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749300</xdr:colOff>
      <xdr:row>0</xdr:row>
      <xdr:rowOff>0</xdr:rowOff>
    </xdr:to>
    <xdr:pic macro="[1]!DesignIconClicked">
      <xdr:nvPicPr>
        <xdr:cNvPr id="7" name="BExB5B8GRJ3VBGD5OEAIZ4Q3VJNW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4275" y="0"/>
          <a:ext cx="74930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3311525</xdr:colOff>
      <xdr:row>0</xdr:row>
      <xdr:rowOff>0</xdr:rowOff>
    </xdr:to>
    <xdr:pic macro="[1]!DesignIconClicked">
      <xdr:nvPicPr>
        <xdr:cNvPr id="6" name="BExSCGT19LX8OEV5YRSWD9LQ4R4Q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152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911225</xdr:colOff>
      <xdr:row>11</xdr:row>
      <xdr:rowOff>149225</xdr:rowOff>
    </xdr:to>
    <xdr:pic macro="[1]!DesignIconClicked">
      <xdr:nvPicPr>
        <xdr:cNvPr id="3" name="BEx1MF2V8CR0YU4534SYWN2Z0DT0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40500" cy="1930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4464050</xdr:colOff>
      <xdr:row>7</xdr:row>
      <xdr:rowOff>149225</xdr:rowOff>
    </xdr:to>
    <xdr:pic macro="[1]!DesignIconClicked">
      <xdr:nvPicPr>
        <xdr:cNvPr id="4" name="BExMJYVK2O9X4IM1WW9VWKZIJOFD" hidden="1">
          <a:extLst>
            <a:ext uri="{FF2B5EF4-FFF2-40B4-BE49-F238E27FC236}">
              <a16:creationId xmlns:a16="http://schemas.microsoft.com/office/drawing/2014/main" id="{74808885-18F1-1A62-74B9-A6F31BB937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40525" cy="12827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7</xdr:col>
      <xdr:colOff>911225</xdr:colOff>
      <xdr:row>14</xdr:row>
      <xdr:rowOff>149225</xdr:rowOff>
    </xdr:to>
    <xdr:pic macro="[1]!DesignIconClicked">
      <xdr:nvPicPr>
        <xdr:cNvPr id="7" name="BExKMBSVJB58DQMH5RWL3UEWO9ZS" hidden="1">
          <a:extLst>
            <a:ext uri="{FF2B5EF4-FFF2-40B4-BE49-F238E27FC236}">
              <a16:creationId xmlns:a16="http://schemas.microsoft.com/office/drawing/2014/main" id="{FE4E247D-1DC3-44FF-11CB-177EB6A000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0"/>
          <a:ext cx="4454525" cy="2416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abSelected="1" topLeftCell="A2" zoomScaleNormal="100" workbookViewId="0">
      <selection activeCell="A3" sqref="A3:I36"/>
    </sheetView>
  </sheetViews>
  <sheetFormatPr baseColWidth="10" defaultColWidth="11.42578125" defaultRowHeight="12.75" x14ac:dyDescent="0.2"/>
  <cols>
    <col min="1" max="1" width="49.85546875" style="3" customWidth="1"/>
    <col min="2" max="2" width="55.7109375" style="3" customWidth="1"/>
    <col min="3" max="3" width="4.28515625" style="3" hidden="1" customWidth="1"/>
    <col min="4" max="4" width="2.85546875" style="3" hidden="1" customWidth="1"/>
    <col min="5" max="5" width="4.140625" style="3" hidden="1" customWidth="1"/>
    <col min="6" max="6" width="2" style="3" hidden="1" customWidth="1"/>
    <col min="7" max="7" width="4.42578125" style="3" hidden="1" customWidth="1"/>
    <col min="8" max="9" width="20.42578125" style="3" customWidth="1"/>
    <col min="10" max="10" width="11.42578125" style="3"/>
    <col min="11" max="11" width="14.7109375" style="3" customWidth="1"/>
    <col min="12" max="16384" width="11.42578125" style="3"/>
  </cols>
  <sheetData>
    <row r="1" spans="1:14" s="2" customFormat="1" ht="15" hidden="1" x14ac:dyDescent="0.25">
      <c r="A1" s="45" t="s">
        <v>51</v>
      </c>
      <c r="B1" s="1"/>
      <c r="C1" s="45" t="s">
        <v>52</v>
      </c>
      <c r="D1" s="22" t="str">
        <f>MID(A1,5,4)</f>
        <v>2025</v>
      </c>
      <c r="E1" s="23" t="s">
        <v>8</v>
      </c>
      <c r="F1" s="24" t="str">
        <f>MID(A1,11,3)</f>
        <v>003</v>
      </c>
      <c r="G1" s="24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24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Marzo</v>
      </c>
      <c r="I1" s="45" t="s">
        <v>11</v>
      </c>
      <c r="J1" s="45" t="s">
        <v>9</v>
      </c>
      <c r="K1" s="24" t="str">
        <f>MID(J1,1,2)</f>
        <v>Se</v>
      </c>
      <c r="L1" s="24" t="str">
        <f>MID(J1,9,2)</f>
        <v xml:space="preserve">n </v>
      </c>
      <c r="M1" s="24" t="str">
        <f>IF(K1="01","Enero",IF(K1="02","Febrero",IF(K1="03","Marzo",IF(K1="04","Abril",IF(K1="05","Mayo",IF(K1="06","Junio",IF(K1="07","Julio",IF(K1="08","Agosto",IF(K1="09","Septiembre",IF(K1="10","Octubre",IF(K1="11","Noviembre","Diciembre")))))))))))</f>
        <v>Diciembre</v>
      </c>
      <c r="N1" s="24" t="str">
        <f>IF(L1="01","Enero",IF(L1="02","Febrero",IF(L1="03","Marzo",IF(L1="04","Abril",IF(L1="05","Mayo",IF(L1="06","Junio",IF(L1="07","Julio",IF(L1="08","Agosto",IF(L1="09","Septiembre",IF(L1="10","Octubre",IF(L1="11","Noviembre","Diciembre")))))))))))</f>
        <v>Diciembre</v>
      </c>
    </row>
    <row r="2" spans="1:14" ht="13.5" thickBot="1" x14ac:dyDescent="0.25"/>
    <row r="3" spans="1:14" ht="18.75" x14ac:dyDescent="0.3">
      <c r="A3" s="47" t="s">
        <v>5</v>
      </c>
      <c r="B3" s="48"/>
      <c r="C3" s="48"/>
      <c r="D3" s="48"/>
      <c r="E3" s="48"/>
      <c r="F3" s="48"/>
      <c r="G3" s="48"/>
      <c r="H3" s="48"/>
      <c r="I3" s="49"/>
    </row>
    <row r="4" spans="1:14" ht="15.75" x14ac:dyDescent="0.25">
      <c r="A4" s="50" t="s">
        <v>7</v>
      </c>
      <c r="B4" s="51"/>
      <c r="C4" s="51"/>
      <c r="D4" s="51"/>
      <c r="E4" s="51"/>
      <c r="F4" s="51"/>
      <c r="G4" s="51"/>
      <c r="H4" s="51"/>
      <c r="I4" s="52"/>
    </row>
    <row r="5" spans="1:14" ht="15.75" x14ac:dyDescent="0.25">
      <c r="A5" s="50" t="s">
        <v>0</v>
      </c>
      <c r="B5" s="51"/>
      <c r="C5" s="51"/>
      <c r="D5" s="51"/>
      <c r="E5" s="51"/>
      <c r="F5" s="51"/>
      <c r="G5" s="51"/>
      <c r="H5" s="51"/>
      <c r="I5" s="52"/>
    </row>
    <row r="6" spans="1:14" ht="42" customHeight="1" thickBot="1" x14ac:dyDescent="0.25">
      <c r="A6" s="53" t="str">
        <f>IF(A1="Selección vacía",CONCATENATE("Periodo de ",M1," a ",N1," del 20",I1),CONCATENATE("Del ",1," de ",G1," al ",DAY(EOMONTH(DATE(D1,F1,1),0))," de ",H1," del ",D1))</f>
        <v>Del 1 de Diciembre al 31 de Marzo del 2025</v>
      </c>
      <c r="B6" s="54"/>
      <c r="C6" s="54"/>
      <c r="D6" s="54"/>
      <c r="E6" s="54"/>
      <c r="F6" s="54"/>
      <c r="G6" s="54"/>
      <c r="H6" s="54"/>
      <c r="I6" s="55"/>
    </row>
    <row r="7" spans="1:14" ht="15" x14ac:dyDescent="0.25">
      <c r="A7" s="56" t="str">
        <f>CONCATENATE("Elaborado el ",MID(C1,1,2), " de ",IF(MID(C1,4,2)="01","Enero",IF(MID(C1,4,2)="02","Febrero",IF(MID(C1,4,2)="03","Marzo",IF(MID(C1,4,2)="04","Abril",IF(MID(C1,4,2)="05","Mayo",IF(MID(C1,4,2)="06","Junio",IF(MID(C1,4,2)="07","Julio",IF(MID(C1,4,2)="08","Agosto",IF(MID(C1,4,2)="09","Septiembre",IF(MID(C1,4,2)="10","Octubre",IF(MID(C1,4,2)="11","Noviembre","Diciembre")))))))))))," del ",MID(C1,7,4))</f>
        <v>Elaborado el 08 de Mayo del 2025</v>
      </c>
      <c r="B7" s="57"/>
      <c r="C7" s="57"/>
      <c r="D7" s="57"/>
      <c r="E7" s="57"/>
      <c r="F7" s="57"/>
      <c r="G7" s="57"/>
      <c r="H7" s="57"/>
      <c r="I7" s="58"/>
      <c r="K7" s="26"/>
    </row>
    <row r="8" spans="1:14" ht="15.75" thickBot="1" x14ac:dyDescent="0.3">
      <c r="A8" s="61" t="s">
        <v>6</v>
      </c>
      <c r="B8" s="62"/>
      <c r="C8" s="62"/>
      <c r="D8" s="62"/>
      <c r="E8" s="62"/>
      <c r="F8" s="62"/>
      <c r="G8" s="62"/>
      <c r="H8" s="62"/>
      <c r="I8" s="63"/>
    </row>
    <row r="9" spans="1:14" ht="15.75" thickBot="1" x14ac:dyDescent="0.3">
      <c r="A9" s="64" t="s">
        <v>10</v>
      </c>
      <c r="B9" s="65"/>
      <c r="C9" s="46"/>
      <c r="D9" s="46"/>
      <c r="E9" s="46"/>
      <c r="F9" s="46"/>
      <c r="G9" s="46"/>
      <c r="H9" s="33" t="s">
        <v>1</v>
      </c>
      <c r="I9" s="33" t="s">
        <v>2</v>
      </c>
    </row>
    <row r="10" spans="1:14" ht="15.75" thickBot="1" x14ac:dyDescent="0.3">
      <c r="A10" s="64" t="s">
        <v>12</v>
      </c>
      <c r="B10" s="65"/>
      <c r="C10" s="65"/>
      <c r="D10" s="65"/>
      <c r="E10" s="65"/>
      <c r="F10" s="65"/>
      <c r="G10" s="65"/>
      <c r="H10" s="65"/>
      <c r="I10" s="66"/>
    </row>
    <row r="11" spans="1:14" ht="15" x14ac:dyDescent="0.25">
      <c r="A11" s="59" t="str">
        <f>IF(FUENTE2!G2="","",FUENTE2!F2)</f>
        <v>24025 AZTECA - $500 Millo</v>
      </c>
      <c r="B11" s="60"/>
      <c r="C11" s="37"/>
      <c r="D11" s="37"/>
      <c r="E11" s="37"/>
      <c r="F11" s="37"/>
      <c r="G11" s="37"/>
      <c r="H11" s="38">
        <f>IF(AND(A11=""),"",IF(FUENTE2!$I$2="APLICA",(FUENTE2!G2),("")))</f>
        <v>12745541.029999999</v>
      </c>
      <c r="I11" s="38">
        <f>IF(AND(A11=""),"",IF(FUENTE2!$I$2="APLICA",(FUENTE2!H2),("")))</f>
        <v>12745541.029999999</v>
      </c>
      <c r="J11"/>
      <c r="K11" s="25"/>
    </row>
    <row r="12" spans="1:14" ht="15" x14ac:dyDescent="0.25">
      <c r="A12" s="59" t="str">
        <f>IF(FUENTE2!G3="","",FUENTE2!F3)</f>
        <v>24025 BAJÍO - $600 Millon</v>
      </c>
      <c r="B12" s="60"/>
      <c r="C12" s="27"/>
      <c r="D12" s="27"/>
      <c r="E12" s="27"/>
      <c r="F12" s="27"/>
      <c r="G12" s="27"/>
      <c r="H12" s="38">
        <f>IF(AND(A12=""),"",IF(FUENTE2!$I$2="APLICA",(FUENTE2!G3),("")))</f>
        <v>15543955.699999999</v>
      </c>
      <c r="I12" s="38">
        <f>IF(AND(A12=""),"",IF(FUENTE2!$I$2="APLICA",(FUENTE2!H3),("")))</f>
        <v>15543955.699999999</v>
      </c>
    </row>
    <row r="13" spans="1:14" ht="15" x14ac:dyDescent="0.25">
      <c r="A13" s="59" t="str">
        <f>IF(FUENTE2!G4="","",FUENTE2!F4)</f>
        <v>24025 BANORTE 2 - $2,500</v>
      </c>
      <c r="B13" s="60"/>
      <c r="C13" s="27"/>
      <c r="D13" s="27"/>
      <c r="E13" s="27"/>
      <c r="F13" s="27"/>
      <c r="G13" s="27"/>
      <c r="H13" s="38">
        <f>IF(AND(A13=""),"",IF(FUENTE2!$I$2="APLICA",(FUENTE2!G4),("")))</f>
        <v>65623055.729999997</v>
      </c>
      <c r="I13" s="38">
        <f>IF(AND(A13=""),"",IF(FUENTE2!$I$2="APLICA",(FUENTE2!H4),("")))</f>
        <v>65623055.729999997</v>
      </c>
    </row>
    <row r="14" spans="1:14" ht="15" x14ac:dyDescent="0.25">
      <c r="A14" s="59" t="str">
        <f>IF(FUENTE2!G5="","",FUENTE2!F5)</f>
        <v>24025 BANOBRAS - $10,899</v>
      </c>
      <c r="B14" s="60"/>
      <c r="C14" s="27"/>
      <c r="D14" s="27"/>
      <c r="E14" s="27"/>
      <c r="F14" s="27"/>
      <c r="G14" s="27"/>
      <c r="H14" s="38">
        <f>IF(AND(A14=""),"",IF(FUENTE2!$I$2="APLICA",(FUENTE2!G5),("")))</f>
        <v>279256527.44999999</v>
      </c>
      <c r="I14" s="38">
        <f>IF(AND(A14=""),"",IF(FUENTE2!$I$2="APLICA",(FUENTE2!H5),("")))</f>
        <v>279256527.44999999</v>
      </c>
    </row>
    <row r="15" spans="1:14" ht="15" x14ac:dyDescent="0.25">
      <c r="A15" s="59" t="str">
        <f>IF(FUENTE2!G6="","",FUENTE2!F6)</f>
        <v>24025 BANORTE 3 - $1,000</v>
      </c>
      <c r="B15" s="60"/>
      <c r="C15" s="27"/>
      <c r="D15" s="27"/>
      <c r="E15" s="27"/>
      <c r="F15" s="27"/>
      <c r="G15" s="27"/>
      <c r="H15" s="38">
        <f>IF(AND(A15=""),"",IF(FUENTE2!$I$2="APLICA",(FUENTE2!G6),("")))</f>
        <v>26220895.530000001</v>
      </c>
      <c r="I15" s="38">
        <f>IF(AND(A15=""),"",IF(FUENTE2!$I$2="APLICA",(FUENTE2!H6),("")))</f>
        <v>26220895.530000001</v>
      </c>
    </row>
    <row r="16" spans="1:14" ht="15" x14ac:dyDescent="0.25">
      <c r="A16" s="59" t="str">
        <f>IF(FUENTE2!G7="","",FUENTE2!F7)</f>
        <v>24025 BANORTE 1 - $2,500</v>
      </c>
      <c r="B16" s="60"/>
      <c r="C16" s="27"/>
      <c r="D16" s="27"/>
      <c r="E16" s="27"/>
      <c r="F16" s="27"/>
      <c r="G16" s="27"/>
      <c r="H16" s="38">
        <f>IF(AND(A16=""),"",IF(FUENTE2!$I$2="APLICA",(FUENTE2!G7),("")))</f>
        <v>65379265.68</v>
      </c>
      <c r="I16" s="38">
        <f>IF(AND(A16=""),"",IF(FUENTE2!$I$2="APLICA",(FUENTE2!H7),("")))</f>
        <v>65379265.68</v>
      </c>
    </row>
    <row r="17" spans="1:9" ht="15" x14ac:dyDescent="0.25">
      <c r="A17" s="59" t="str">
        <f>IF(FUENTE2!G8="","",FUENTE2!F8)</f>
        <v>24025 BBVA - $1,000 Millo</v>
      </c>
      <c r="B17" s="60"/>
      <c r="C17" s="27"/>
      <c r="D17" s="27"/>
      <c r="E17" s="27"/>
      <c r="F17" s="27"/>
      <c r="G17" s="27"/>
      <c r="H17" s="38">
        <f>IF(AND(A17=""),"",IF(FUENTE2!$I$2="APLICA",(FUENTE2!G8),("")))</f>
        <v>26209021.289999999</v>
      </c>
      <c r="I17" s="38">
        <f>IF(AND(A17=""),"",IF(FUENTE2!$I$2="APLICA",(FUENTE2!H8),("")))</f>
        <v>26209021.289999999</v>
      </c>
    </row>
    <row r="18" spans="1:9" ht="15" x14ac:dyDescent="0.25">
      <c r="A18" s="59" t="str">
        <f>IF(FUENTE2!G9="","",FUENTE2!F9)</f>
        <v>25025 Crédito Corto Plaz</v>
      </c>
      <c r="B18" s="60"/>
      <c r="C18" s="27"/>
      <c r="D18" s="27"/>
      <c r="E18" s="27"/>
      <c r="F18" s="27"/>
      <c r="G18" s="27"/>
      <c r="H18" s="38">
        <f>IF(AND(A18=""),"",IF(FUENTE2!$I$2="APLICA",(FUENTE2!G9),("")))</f>
        <v>16990261.940000001</v>
      </c>
      <c r="I18" s="38">
        <f>IF(AND(A18=""),"",IF(FUENTE2!$I$2="APLICA",(FUENTE2!H9),("")))</f>
        <v>16990261.940000001</v>
      </c>
    </row>
    <row r="19" spans="1:9" ht="15" x14ac:dyDescent="0.25">
      <c r="A19" s="59" t="str">
        <f>IF(FUENTE2!G10="","",FUENTE2!F10)</f>
        <v>25025 Crédito Corto Plaz</v>
      </c>
      <c r="B19" s="60"/>
      <c r="C19" s="27"/>
      <c r="D19" s="27"/>
      <c r="E19" s="27"/>
      <c r="F19" s="27"/>
      <c r="G19" s="27"/>
      <c r="H19" s="38">
        <f>IF(AND(A19=""),"",IF(FUENTE2!$I$2="APLICA",(FUENTE2!G10),("")))</f>
        <v>18220393.739999998</v>
      </c>
      <c r="I19" s="38">
        <f>IF(AND(A19=""),"",IF(FUENTE2!$I$2="APLICA",(FUENTE2!H10),("")))</f>
        <v>18220393.739999998</v>
      </c>
    </row>
    <row r="20" spans="1:9" ht="15" x14ac:dyDescent="0.25">
      <c r="A20" s="59" t="str">
        <f>IF(FUENTE2!G11="","",FUENTE2!F11)</f>
        <v>24025 Crédito BANOBRAS 56</v>
      </c>
      <c r="B20" s="60"/>
      <c r="C20" s="27"/>
      <c r="D20" s="27"/>
      <c r="E20" s="27"/>
      <c r="F20" s="27"/>
      <c r="G20" s="27"/>
      <c r="H20" s="38">
        <f>IF(AND(A20=""),"",IF(FUENTE2!$I$2="APLICA",(FUENTE2!G11),("")))</f>
        <v>14182585.029999999</v>
      </c>
      <c r="I20" s="38">
        <f>IF(AND(A20=""),"",IF(FUENTE2!$I$2="APLICA",(FUENTE2!H11),("")))</f>
        <v>14182585.029999999</v>
      </c>
    </row>
    <row r="21" spans="1:9" ht="15" x14ac:dyDescent="0.25">
      <c r="A21" s="59" t="str">
        <f>IF(FUENTE2!G12="","",FUENTE2!F12)</f>
        <v>25025 Crédito Banamex $1</v>
      </c>
      <c r="B21" s="60"/>
      <c r="C21" s="27"/>
      <c r="D21" s="27"/>
      <c r="E21" s="27"/>
      <c r="F21" s="27"/>
      <c r="G21" s="27"/>
      <c r="H21" s="38">
        <f>IF(AND(A21=""),"",IF(FUENTE2!$I$2="APLICA",(FUENTE2!G12),("")))</f>
        <v>26349056.550000001</v>
      </c>
      <c r="I21" s="38">
        <f>IF(AND(A21=""),"",IF(FUENTE2!$I$2="APLICA",(FUENTE2!H12),("")))</f>
        <v>26349056.550000001</v>
      </c>
    </row>
    <row r="22" spans="1:9" ht="15" x14ac:dyDescent="0.25">
      <c r="A22" s="59" t="str">
        <f>IF(FUENTE2!G13="","",FUENTE2!F13)</f>
        <v>24025 Crédito FISE</v>
      </c>
      <c r="B22" s="60"/>
      <c r="C22" s="27"/>
      <c r="D22" s="27"/>
      <c r="E22" s="27"/>
      <c r="F22" s="27"/>
      <c r="G22" s="27"/>
      <c r="H22" s="38">
        <f>IF(AND(A22=""),"",IF(FUENTE2!$I$2="APLICA",(FUENTE2!G13),("")))</f>
        <v>8679899.5299999993</v>
      </c>
      <c r="I22" s="38">
        <f>IF(AND(A22=""),"",IF(FUENTE2!$I$2="APLICA",(FUENTE2!H13),("")))</f>
        <v>8679899.5299999993</v>
      </c>
    </row>
    <row r="23" spans="1:9" ht="15" x14ac:dyDescent="0.25">
      <c r="A23" s="59" t="str">
        <f>IF(FUENTE2!G14="","",FUENTE2!F14)</f>
        <v>25025 Crédito Corto Plaz</v>
      </c>
      <c r="B23" s="60"/>
      <c r="C23" s="27"/>
      <c r="D23" s="27"/>
      <c r="E23" s="27"/>
      <c r="F23" s="27"/>
      <c r="G23" s="27"/>
      <c r="H23" s="38">
        <f>IF(AND(A23=""),"",IF(FUENTE2!$I$2="APLICA",(FUENTE2!G14),("")))</f>
        <v>17013175.109999999</v>
      </c>
      <c r="I23" s="38">
        <f>IF(AND(A23=""),"",IF(FUENTE2!$I$2="APLICA",(FUENTE2!H14),("")))</f>
        <v>17013175.109999999</v>
      </c>
    </row>
    <row r="24" spans="1:9" ht="15" x14ac:dyDescent="0.25">
      <c r="A24" s="59" t="str">
        <f>IF(FUENTE2!G15="","",FUENTE2!F15)</f>
        <v/>
      </c>
      <c r="B24" s="60"/>
      <c r="C24" s="27"/>
      <c r="D24" s="27"/>
      <c r="E24" s="27"/>
      <c r="F24" s="27"/>
      <c r="G24" s="27"/>
      <c r="H24" s="38" t="str">
        <f>IF(AND(A24=""),"",IF(FUENTE2!$I$2="APLICA",(FUENTE2!G15),("")))</f>
        <v/>
      </c>
      <c r="I24" s="38" t="str">
        <f>IF(AND(A24=""),"",IF(FUENTE2!$I$2="APLICA",(FUENTE2!H15),("")))</f>
        <v/>
      </c>
    </row>
    <row r="25" spans="1:9" ht="15" x14ac:dyDescent="0.25">
      <c r="A25" s="59" t="str">
        <f>IF(FUENTE2!G16="","",FUENTE2!F16)</f>
        <v/>
      </c>
      <c r="B25" s="60"/>
      <c r="C25" s="27"/>
      <c r="D25" s="27"/>
      <c r="E25" s="27"/>
      <c r="F25" s="27"/>
      <c r="G25" s="27"/>
      <c r="H25" s="38" t="str">
        <f>IF(AND(A25=""),"",IF(FUENTE2!$I$2="APLICA",(FUENTE2!G16),("")))</f>
        <v/>
      </c>
      <c r="I25" s="38" t="str">
        <f>IF(AND(A25=""),"",IF(FUENTE2!$I$2="APLICA",(FUENTE2!H16),("")))</f>
        <v/>
      </c>
    </row>
    <row r="26" spans="1:9" ht="15" x14ac:dyDescent="0.25">
      <c r="A26" s="59" t="str">
        <f>IF(FUENTE2!G17="","",FUENTE2!F17)</f>
        <v/>
      </c>
      <c r="B26" s="60"/>
      <c r="C26" s="27"/>
      <c r="D26" s="27"/>
      <c r="E26" s="27"/>
      <c r="F26" s="27"/>
      <c r="G26" s="27"/>
      <c r="H26" s="38" t="str">
        <f>IF(AND(A26=""),"",IF(FUENTE2!$I$2="APLICA",(FUENTE2!G17),("")))</f>
        <v/>
      </c>
      <c r="I26" s="38" t="str">
        <f>IF(AND(A26=""),"",IF(FUENTE2!$I$2="APLICA",(FUENTE2!H17),("")))</f>
        <v/>
      </c>
    </row>
    <row r="27" spans="1:9" ht="15" x14ac:dyDescent="0.25">
      <c r="A27" s="71" t="s">
        <v>48</v>
      </c>
      <c r="B27" s="72"/>
      <c r="C27" s="28"/>
      <c r="D27" s="28"/>
      <c r="E27" s="27"/>
      <c r="F27" s="27"/>
      <c r="G27" s="27"/>
      <c r="H27" s="29">
        <f>SUM(H11:H26)</f>
        <v>592413634.30999994</v>
      </c>
      <c r="I27" s="29">
        <f>SUM(I11:I26)</f>
        <v>592413634.30999994</v>
      </c>
    </row>
    <row r="28" spans="1:9" ht="15.75" thickBot="1" x14ac:dyDescent="0.3">
      <c r="A28" s="73"/>
      <c r="B28" s="74"/>
      <c r="C28" s="30"/>
      <c r="D28" s="30"/>
      <c r="E28" s="31"/>
      <c r="F28" s="31"/>
      <c r="G28" s="31"/>
      <c r="H28" s="30"/>
      <c r="I28" s="32"/>
    </row>
    <row r="29" spans="1:9" ht="15.75" thickBot="1" x14ac:dyDescent="0.25">
      <c r="A29" s="78" t="s">
        <v>49</v>
      </c>
      <c r="B29" s="79"/>
      <c r="C29" s="79"/>
      <c r="D29" s="79"/>
      <c r="E29" s="79"/>
      <c r="F29" s="79"/>
      <c r="G29" s="79"/>
      <c r="H29" s="79"/>
      <c r="I29" s="80"/>
    </row>
    <row r="30" spans="1:9" ht="15" x14ac:dyDescent="0.25">
      <c r="A30" s="81"/>
      <c r="B30" s="82"/>
      <c r="C30" s="4"/>
      <c r="D30" s="4"/>
      <c r="E30" s="4"/>
      <c r="F30" s="4"/>
      <c r="G30" s="10"/>
      <c r="H30" s="11"/>
      <c r="I30" s="10"/>
    </row>
    <row r="31" spans="1:9" ht="15" x14ac:dyDescent="0.25">
      <c r="A31" s="83"/>
      <c r="B31" s="84"/>
      <c r="C31" s="5"/>
      <c r="D31" s="5"/>
      <c r="E31" s="5"/>
      <c r="F31" s="5"/>
      <c r="G31" s="12"/>
      <c r="H31" s="6">
        <v>0</v>
      </c>
      <c r="I31" s="7">
        <v>0</v>
      </c>
    </row>
    <row r="32" spans="1:9" ht="15" x14ac:dyDescent="0.25">
      <c r="A32" s="83"/>
      <c r="B32" s="84"/>
      <c r="C32" s="5"/>
      <c r="D32" s="5"/>
      <c r="E32" s="5"/>
      <c r="F32" s="5"/>
      <c r="G32" s="12"/>
      <c r="H32" s="6">
        <v>0</v>
      </c>
      <c r="I32" s="7">
        <v>0</v>
      </c>
    </row>
    <row r="33" spans="1:9" ht="15" x14ac:dyDescent="0.25">
      <c r="A33" s="85"/>
      <c r="B33" s="86"/>
      <c r="C33" s="13"/>
      <c r="D33" s="13"/>
      <c r="E33" s="8"/>
      <c r="F33" s="8"/>
      <c r="G33" s="14"/>
      <c r="H33" s="15"/>
      <c r="I33" s="16"/>
    </row>
    <row r="34" spans="1:9" ht="15" x14ac:dyDescent="0.25">
      <c r="A34" s="67" t="s">
        <v>50</v>
      </c>
      <c r="B34" s="68"/>
      <c r="C34" s="8"/>
      <c r="D34" s="8"/>
      <c r="E34" s="8"/>
      <c r="F34" s="8"/>
      <c r="G34" s="14"/>
      <c r="H34" s="17">
        <f>SUM(H31:H32)</f>
        <v>0</v>
      </c>
      <c r="I34" s="18">
        <f>SUM(I31:I32)</f>
        <v>0</v>
      </c>
    </row>
    <row r="35" spans="1:9" ht="15.75" thickBot="1" x14ac:dyDescent="0.3">
      <c r="A35" s="69"/>
      <c r="B35" s="70"/>
      <c r="C35" s="9"/>
      <c r="D35" s="9"/>
      <c r="E35" s="9"/>
      <c r="F35" s="9"/>
      <c r="G35" s="19"/>
      <c r="H35" s="20"/>
      <c r="I35" s="19"/>
    </row>
    <row r="36" spans="1:9" ht="15.75" thickBot="1" x14ac:dyDescent="0.3">
      <c r="A36" s="75" t="s">
        <v>4</v>
      </c>
      <c r="B36" s="76"/>
      <c r="C36" s="76"/>
      <c r="D36" s="76"/>
      <c r="E36" s="76"/>
      <c r="F36" s="76"/>
      <c r="G36" s="77"/>
      <c r="H36" s="21">
        <f>SUM(H27,H34)</f>
        <v>592413634.30999994</v>
      </c>
      <c r="I36" s="21">
        <f>SUM(I27,I34)</f>
        <v>592413634.30999994</v>
      </c>
    </row>
  </sheetData>
  <mergeCells count="34">
    <mergeCell ref="A36:G36"/>
    <mergeCell ref="A29:I29"/>
    <mergeCell ref="A30:B30"/>
    <mergeCell ref="A31:B31"/>
    <mergeCell ref="A32:B32"/>
    <mergeCell ref="A33:B33"/>
    <mergeCell ref="A17:B17"/>
    <mergeCell ref="A18:B18"/>
    <mergeCell ref="A19:B19"/>
    <mergeCell ref="A34:B34"/>
    <mergeCell ref="A35:B35"/>
    <mergeCell ref="A20:B20"/>
    <mergeCell ref="A26:B26"/>
    <mergeCell ref="A27:B27"/>
    <mergeCell ref="A28:B28"/>
    <mergeCell ref="A21:B21"/>
    <mergeCell ref="A22:B22"/>
    <mergeCell ref="A23:B23"/>
    <mergeCell ref="A24:B24"/>
    <mergeCell ref="A25:B25"/>
    <mergeCell ref="A14:B14"/>
    <mergeCell ref="A8:I8"/>
    <mergeCell ref="A11:B11"/>
    <mergeCell ref="A15:B15"/>
    <mergeCell ref="A16:B16"/>
    <mergeCell ref="A12:B12"/>
    <mergeCell ref="A13:B13"/>
    <mergeCell ref="A10:I10"/>
    <mergeCell ref="A9:B9"/>
    <mergeCell ref="A3:I3"/>
    <mergeCell ref="A4:I4"/>
    <mergeCell ref="A5:I5"/>
    <mergeCell ref="A6:I6"/>
    <mergeCell ref="A7:I7"/>
  </mergeCells>
  <printOptions horizontalCentered="1"/>
  <pageMargins left="0.51181102362204722" right="0.51181102362204722" top="0.55118110236220474" bottom="0.74803149606299213" header="0.31496062992125984" footer="0.31496062992125984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workbookViewId="0">
      <selection activeCell="B2" sqref="B2"/>
    </sheetView>
  </sheetViews>
  <sheetFormatPr baseColWidth="10" defaultRowHeight="12.75" x14ac:dyDescent="0.2"/>
  <cols>
    <col min="1" max="1" width="70.140625" bestFit="1" customWidth="1"/>
    <col min="2" max="2" width="14.28515625" bestFit="1" customWidth="1"/>
    <col min="3" max="3" width="13.85546875" bestFit="1" customWidth="1"/>
  </cols>
  <sheetData>
    <row r="1" spans="1:3" x14ac:dyDescent="0.2">
      <c r="A1" s="34"/>
      <c r="B1" s="44" t="e">
        <f ca="1">[1]!BexGetCellData("CKF_20161228214231","","DP_1")</f>
        <v>#NAME?</v>
      </c>
      <c r="C1" s="44" t="e">
        <f ca="1">[1]!BexGetCellData("CKF_20170109214703","","DP_1")</f>
        <v>#NAME?</v>
      </c>
    </row>
    <row r="2" spans="1:3" x14ac:dyDescent="0.2">
      <c r="A2" s="44" t="e">
        <f ca="1">[1]!BexGetCellData("","003N8D85VN5Y50MSE4XYTUZL2","DP_1")</f>
        <v>#NAME?</v>
      </c>
      <c r="B2" s="35" t="e">
        <f ca="1">[1]!BexGetCellData("CKF_20161228214231","003N8D85VN5Y50MSE4XYTUZL2","DP_1")</f>
        <v>#NAME?</v>
      </c>
      <c r="C2" s="35" t="e">
        <f ca="1">[1]!BexGetCellData("CKF_20170109214703","003N8D85VN5Y50MSE4XYTUZL2","DP_1")</f>
        <v>#NAME?</v>
      </c>
    </row>
    <row r="3" spans="1:3" x14ac:dyDescent="0.2">
      <c r="A3" s="44" t="e">
        <f ca="1">[1]!BexGetCellData("","003N8D85VN5Y50MSE4XYTU3ZA","DP_1")</f>
        <v>#NAME?</v>
      </c>
      <c r="B3" s="36" t="e">
        <f ca="1">[1]!BexGetCellData("CKF_20161228214231","003N8D85VN5Y50MSE4XYTU3ZA","DP_1")</f>
        <v>#NAME?</v>
      </c>
      <c r="C3" s="36" t="e">
        <f ca="1">[1]!BexGetCellData("CKF_20170109214703","003N8D85VN5Y50MSE4XYTU3ZA","DP_1")</f>
        <v>#NAME?</v>
      </c>
    </row>
    <row r="4" spans="1:3" x14ac:dyDescent="0.2">
      <c r="A4" s="44" t="e">
        <f ca="1">[1]!BexGetCellData("","003N8D85VN5Y50MSE4XYTUMXY","DP_1")</f>
        <v>#NAME?</v>
      </c>
      <c r="B4" s="36" t="e">
        <f ca="1">[1]!BexGetCellData("CKF_20161228214231","003N8D85VN5Y50MSE4XYTUMXY","DP_1")</f>
        <v>#NAME?</v>
      </c>
      <c r="C4" s="36" t="e">
        <f ca="1">[1]!BexGetCellData("CKF_20170109214703","003N8D85VN5Y50MSE4XYTUMXY","DP_1")</f>
        <v>#NAME?</v>
      </c>
    </row>
    <row r="5" spans="1:3" x14ac:dyDescent="0.2">
      <c r="A5" s="44" t="e">
        <f ca="1">[1]!BexGetCellData("","003N8D85VN5Y50MSE4XYTUGME","DP_1")</f>
        <v>#NAME?</v>
      </c>
      <c r="B5" s="36" t="e">
        <f ca="1">[1]!BexGetCellData("CKF_20161228214231","003N8D85VN5Y50MSE4XYTUGME","DP_1")</f>
        <v>#NAME?</v>
      </c>
      <c r="C5" s="36" t="e">
        <f ca="1">[1]!BexGetCellData("CKF_20170109214703","003N8D85VN5Y50MSE4XYTUGME","DP_1")</f>
        <v>#NAME?</v>
      </c>
    </row>
    <row r="6" spans="1:3" x14ac:dyDescent="0.2">
      <c r="A6" s="44" t="e">
        <f ca="1">[1]!BexGetCellData("","003N8D85VN5Y50MSE4XYTUAAU","DP_1")</f>
        <v>#NAME?</v>
      </c>
      <c r="B6" s="36" t="e">
        <f ca="1">[1]!BexGetCellData("CKF_20161228214231","003N8D85VN5Y50MSE4XYTUAAU","DP_1")</f>
        <v>#NAME?</v>
      </c>
      <c r="C6" s="36" t="e">
        <f ca="1">[1]!BexGetCellData("CKF_20170109214703","003N8D85VN5Y50MSE4XYTUAAU","DP_1")</f>
        <v>#NAME?</v>
      </c>
    </row>
    <row r="7" spans="1:3" x14ac:dyDescent="0.2">
      <c r="A7" s="44" t="e">
        <f ca="1">[1]!BexGetCellData("","003N8D85VN5Y50MSE4XYTUT9I","DP_1")</f>
        <v>#NAME?</v>
      </c>
      <c r="B7" s="36" t="e">
        <f ca="1">[1]!BexGetCellData("CKF_20161228214231","003N8D85VN5Y50MSE4XYTUT9I","DP_1")</f>
        <v>#NAME?</v>
      </c>
      <c r="C7" s="36" t="e">
        <f ca="1">[1]!BexGetCellData("CKF_20170109214703","003N8D85VN5Y50MSE4XYTUT9I","DP_1")</f>
        <v>#NAME?</v>
      </c>
    </row>
    <row r="8" spans="1:3" x14ac:dyDescent="0.2">
      <c r="A8" s="44" t="e">
        <f ca="1">[1]!BexGetCellData("","00O2TQ2O5Z7DPR6NK6KYW7Z0F","DP_1")</f>
        <v>#NAME?</v>
      </c>
      <c r="B8" s="35" t="e">
        <f ca="1">[1]!BexGetCellData("CKF_20161228214231","00O2TQ2O5Z7DPR6NK6KYW7Z0F","DP_1")</f>
        <v>#NAME?</v>
      </c>
      <c r="C8" s="35" t="e">
        <f ca="1">[1]!BexGetCellData("CKF_20170109214703","00O2TQ2O5Z7DPR6NK6KYW7Z0F","DP_1")</f>
        <v>#NAME?</v>
      </c>
    </row>
    <row r="9" spans="1:3" x14ac:dyDescent="0.2">
      <c r="A9" s="44" t="e">
        <f ca="1">[1]!BexGetCellData("","003N8D85VN5Y50MSPJG1HUZM3","DP_1")</f>
        <v>#NAME?</v>
      </c>
      <c r="B9" s="36" t="e">
        <f ca="1">[1]!BexGetCellData("CKF_20161228214231","003N8D85VN5Y50MSPJG1HUZM3","DP_1")</f>
        <v>#NAME?</v>
      </c>
      <c r="C9" s="36" t="e">
        <f ca="1">[1]!BexGetCellData("CKF_20170109214703","003N8D85VN5Y50MSPJG1HUZM3","DP_1")</f>
        <v>#NAME?</v>
      </c>
    </row>
    <row r="10" spans="1:3" x14ac:dyDescent="0.2">
      <c r="A10" s="44" t="e">
        <f ca="1">[1]!BexGetCellData("","003N8D85VN5Y50MSPJG1HV5XN","DP_1")</f>
        <v>#NAME?</v>
      </c>
      <c r="B10" s="36" t="e">
        <f ca="1">[1]!BexGetCellData("CKF_20161228214231","003N8D85VN5Y50MSPJG1HV5XN","DP_1")</f>
        <v>#NAME?</v>
      </c>
      <c r="C10" s="36" t="e">
        <f ca="1">[1]!BexGetCellData("CKF_20170109214703","003N8D85VN5Y50MSPJG1HV5XN","DP_1")</f>
        <v>#NAME?</v>
      </c>
    </row>
    <row r="11" spans="1:3" x14ac:dyDescent="0.2">
      <c r="A11" s="44" t="e">
        <f ca="1">[1]!BexGetCellData("","00O2TQ2O5Z7DPR6NR8NRCWDNA","DP_1")</f>
        <v>#NAME?</v>
      </c>
      <c r="B11" s="36" t="e">
        <f ca="1">[1]!BexGetCellData("CKF_20161228214231","00O2TQ2O5Z7DPR6NR8NRCWDNA","DP_1")</f>
        <v>#NAME?</v>
      </c>
      <c r="C11" s="36" t="e">
        <f ca="1">[1]!BexGetCellData("CKF_20170109214703","00O2TQ2O5Z7DPR6NR8NRCWDNA","DP_1")</f>
        <v>#NAME?</v>
      </c>
    </row>
    <row r="12" spans="1:3" x14ac:dyDescent="0.2">
      <c r="A12" s="44" t="e">
        <f ca="1">[1]!BexGetCellData("","00O2TQ2O5Z7DPR6NR8NRCWJYU","DP_1")</f>
        <v>#NAME?</v>
      </c>
      <c r="B12" s="35" t="e">
        <f ca="1">[1]!BexGetCellData("CKF_20161228214231","00O2TQ2O5Z7DPR6NR8NRCWJYU","DP_1")</f>
        <v>#NAME?</v>
      </c>
      <c r="C12" s="35" t="e">
        <f ca="1">[1]!BexGetCellData("CKF_20170109214703","00O2TQ2O5Z7DPR6NR8NRCWJYU","DP_1")</f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topLeftCell="C1" workbookViewId="0">
      <selection activeCell="E17" sqref="E17"/>
    </sheetView>
  </sheetViews>
  <sheetFormatPr baseColWidth="10" defaultRowHeight="12.75" x14ac:dyDescent="0.2"/>
  <cols>
    <col min="1" max="1" width="34.140625" bestFit="1" customWidth="1"/>
    <col min="2" max="2" width="67.140625" bestFit="1" customWidth="1"/>
    <col min="5" max="6" width="13.7109375" bestFit="1" customWidth="1"/>
    <col min="7" max="7" width="14.28515625" bestFit="1" customWidth="1"/>
    <col min="8" max="8" width="13.85546875" bestFit="1" customWidth="1"/>
  </cols>
  <sheetData>
    <row r="1" spans="1:9" x14ac:dyDescent="0.2">
      <c r="A1" s="34" t="s">
        <v>15</v>
      </c>
      <c r="B1" s="39" t="s">
        <v>14</v>
      </c>
      <c r="D1" s="40" t="s">
        <v>14</v>
      </c>
      <c r="E1" s="40" t="s">
        <v>15</v>
      </c>
      <c r="F1" s="40" t="s">
        <v>14</v>
      </c>
      <c r="G1" s="41" t="s">
        <v>1</v>
      </c>
      <c r="H1" s="41" t="s">
        <v>2</v>
      </c>
    </row>
    <row r="2" spans="1:9" x14ac:dyDescent="0.2">
      <c r="A2" s="34" t="s">
        <v>16</v>
      </c>
      <c r="B2" s="39" t="s">
        <v>14</v>
      </c>
      <c r="D2" s="41" t="s">
        <v>3</v>
      </c>
      <c r="E2" s="41" t="s">
        <v>23</v>
      </c>
      <c r="F2" s="41" t="s">
        <v>13</v>
      </c>
      <c r="G2" s="35">
        <v>12745541.029999999</v>
      </c>
      <c r="H2" s="35">
        <v>12745541.029999999</v>
      </c>
      <c r="I2" t="str">
        <f>IF(AND(E2=""),"VACIO",IF(E2="Resultado total",("RT"),("APLICA")))</f>
        <v>APLICA</v>
      </c>
    </row>
    <row r="3" spans="1:9" x14ac:dyDescent="0.2">
      <c r="A3" s="34" t="s">
        <v>17</v>
      </c>
      <c r="B3" s="39" t="s">
        <v>14</v>
      </c>
      <c r="D3" s="41" t="s">
        <v>14</v>
      </c>
      <c r="E3" s="41" t="s">
        <v>24</v>
      </c>
      <c r="F3" s="41" t="s">
        <v>25</v>
      </c>
      <c r="G3" s="35">
        <v>15543955.699999999</v>
      </c>
      <c r="H3" s="35">
        <v>15543955.699999999</v>
      </c>
      <c r="I3" t="str">
        <f t="shared" ref="I3:I30" si="0">IF(AND(E3=""),"VACIO",IF(E3="Resultado total",("RT"),("APLICA")))</f>
        <v>APLICA</v>
      </c>
    </row>
    <row r="4" spans="1:9" x14ac:dyDescent="0.2">
      <c r="A4" s="34" t="s">
        <v>18</v>
      </c>
      <c r="B4" s="39" t="s">
        <v>47</v>
      </c>
      <c r="D4" s="41" t="s">
        <v>14</v>
      </c>
      <c r="E4" s="41" t="s">
        <v>26</v>
      </c>
      <c r="F4" s="41" t="s">
        <v>27</v>
      </c>
      <c r="G4" s="35">
        <v>65623055.729999997</v>
      </c>
      <c r="H4" s="35">
        <v>65623055.729999997</v>
      </c>
      <c r="I4" t="str">
        <f t="shared" si="0"/>
        <v>APLICA</v>
      </c>
    </row>
    <row r="5" spans="1:9" x14ac:dyDescent="0.2">
      <c r="A5" s="34" t="s">
        <v>19</v>
      </c>
      <c r="B5" s="39" t="s">
        <v>14</v>
      </c>
      <c r="D5" s="41" t="s">
        <v>14</v>
      </c>
      <c r="E5" s="41" t="s">
        <v>28</v>
      </c>
      <c r="F5" s="41" t="s">
        <v>29</v>
      </c>
      <c r="G5" s="35">
        <v>279256527.44999999</v>
      </c>
      <c r="H5" s="35">
        <v>279256527.44999999</v>
      </c>
      <c r="I5" t="str">
        <f t="shared" si="0"/>
        <v>APLICA</v>
      </c>
    </row>
    <row r="6" spans="1:9" x14ac:dyDescent="0.2">
      <c r="A6" s="34" t="s">
        <v>20</v>
      </c>
      <c r="B6" s="39" t="s">
        <v>14</v>
      </c>
      <c r="D6" s="41" t="s">
        <v>14</v>
      </c>
      <c r="E6" s="41" t="s">
        <v>30</v>
      </c>
      <c r="F6" s="41" t="s">
        <v>31</v>
      </c>
      <c r="G6" s="35">
        <v>26220895.530000001</v>
      </c>
      <c r="H6" s="35">
        <v>26220895.530000001</v>
      </c>
      <c r="I6" t="str">
        <f t="shared" si="0"/>
        <v>APLICA</v>
      </c>
    </row>
    <row r="7" spans="1:9" x14ac:dyDescent="0.2">
      <c r="A7" s="34" t="s">
        <v>21</v>
      </c>
      <c r="B7" s="39" t="s">
        <v>14</v>
      </c>
      <c r="D7" s="41" t="s">
        <v>14</v>
      </c>
      <c r="E7" s="41" t="s">
        <v>32</v>
      </c>
      <c r="F7" s="41" t="s">
        <v>33</v>
      </c>
      <c r="G7" s="35">
        <v>65379265.68</v>
      </c>
      <c r="H7" s="35">
        <v>65379265.68</v>
      </c>
      <c r="I7" t="str">
        <f t="shared" si="0"/>
        <v>APLICA</v>
      </c>
    </row>
    <row r="8" spans="1:9" x14ac:dyDescent="0.2">
      <c r="A8" s="34" t="s">
        <v>22</v>
      </c>
      <c r="B8" s="39" t="s">
        <v>14</v>
      </c>
      <c r="D8" s="41" t="s">
        <v>14</v>
      </c>
      <c r="E8" s="41" t="s">
        <v>34</v>
      </c>
      <c r="F8" s="41" t="s">
        <v>35</v>
      </c>
      <c r="G8" s="35">
        <v>26209021.289999999</v>
      </c>
      <c r="H8" s="35">
        <v>26209021.289999999</v>
      </c>
      <c r="I8" t="str">
        <f t="shared" si="0"/>
        <v>APLICA</v>
      </c>
    </row>
    <row r="9" spans="1:9" x14ac:dyDescent="0.2">
      <c r="D9" s="41" t="s">
        <v>14</v>
      </c>
      <c r="E9" s="41" t="s">
        <v>36</v>
      </c>
      <c r="F9" s="41" t="s">
        <v>37</v>
      </c>
      <c r="G9" s="35">
        <v>16990261.940000001</v>
      </c>
      <c r="H9" s="35">
        <v>16990261.940000001</v>
      </c>
      <c r="I9" t="str">
        <f t="shared" si="0"/>
        <v>APLICA</v>
      </c>
    </row>
    <row r="10" spans="1:9" x14ac:dyDescent="0.2">
      <c r="D10" s="41" t="s">
        <v>14</v>
      </c>
      <c r="E10" s="41" t="s">
        <v>38</v>
      </c>
      <c r="F10" s="41" t="s">
        <v>37</v>
      </c>
      <c r="G10" s="35">
        <v>18220393.739999998</v>
      </c>
      <c r="H10" s="35">
        <v>18220393.739999998</v>
      </c>
      <c r="I10" t="str">
        <f t="shared" si="0"/>
        <v>APLICA</v>
      </c>
    </row>
    <row r="11" spans="1:9" x14ac:dyDescent="0.2">
      <c r="D11" s="41" t="s">
        <v>14</v>
      </c>
      <c r="E11" s="41" t="s">
        <v>39</v>
      </c>
      <c r="F11" s="41" t="s">
        <v>40</v>
      </c>
      <c r="G11" s="35">
        <v>14182585.029999999</v>
      </c>
      <c r="H11" s="35">
        <v>14182585.029999999</v>
      </c>
      <c r="I11" t="str">
        <f t="shared" si="0"/>
        <v>APLICA</v>
      </c>
    </row>
    <row r="12" spans="1:9" x14ac:dyDescent="0.2">
      <c r="D12" s="41" t="s">
        <v>14</v>
      </c>
      <c r="E12" s="41" t="s">
        <v>41</v>
      </c>
      <c r="F12" s="41" t="s">
        <v>42</v>
      </c>
      <c r="G12" s="35">
        <v>26349056.550000001</v>
      </c>
      <c r="H12" s="35">
        <v>26349056.550000001</v>
      </c>
      <c r="I12" t="str">
        <f t="shared" si="0"/>
        <v>APLICA</v>
      </c>
    </row>
    <row r="13" spans="1:9" x14ac:dyDescent="0.2">
      <c r="D13" s="41" t="s">
        <v>14</v>
      </c>
      <c r="E13" s="41" t="s">
        <v>43</v>
      </c>
      <c r="F13" s="41" t="s">
        <v>44</v>
      </c>
      <c r="G13" s="35">
        <v>8679899.5299999993</v>
      </c>
      <c r="H13" s="35">
        <v>8679899.5299999993</v>
      </c>
      <c r="I13" t="str">
        <f t="shared" si="0"/>
        <v>APLICA</v>
      </c>
    </row>
    <row r="14" spans="1:9" x14ac:dyDescent="0.2">
      <c r="D14" s="41" t="s">
        <v>14</v>
      </c>
      <c r="E14" s="41" t="s">
        <v>45</v>
      </c>
      <c r="F14" s="41" t="s">
        <v>37</v>
      </c>
      <c r="G14" s="35">
        <v>17013175.109999999</v>
      </c>
      <c r="H14" s="35">
        <v>17013175.109999999</v>
      </c>
      <c r="I14" t="str">
        <f t="shared" si="0"/>
        <v>APLICA</v>
      </c>
    </row>
    <row r="15" spans="1:9" x14ac:dyDescent="0.2">
      <c r="D15" s="41" t="s">
        <v>14</v>
      </c>
      <c r="E15" s="42" t="s">
        <v>46</v>
      </c>
      <c r="F15" s="42" t="s">
        <v>14</v>
      </c>
      <c r="G15" s="43">
        <v>592413634.30999994</v>
      </c>
      <c r="H15" s="43">
        <v>592413634.30999994</v>
      </c>
      <c r="I15" t="str">
        <f t="shared" si="0"/>
        <v>RT</v>
      </c>
    </row>
    <row r="16" spans="1:9" x14ac:dyDescent="0.2">
      <c r="I16" t="str">
        <f t="shared" si="0"/>
        <v>VACIO</v>
      </c>
    </row>
    <row r="17" spans="9:9" x14ac:dyDescent="0.2">
      <c r="I17" t="str">
        <f t="shared" si="0"/>
        <v>VACIO</v>
      </c>
    </row>
    <row r="18" spans="9:9" x14ac:dyDescent="0.2">
      <c r="I18" t="str">
        <f t="shared" si="0"/>
        <v>VACIO</v>
      </c>
    </row>
    <row r="19" spans="9:9" x14ac:dyDescent="0.2">
      <c r="I19" t="str">
        <f t="shared" si="0"/>
        <v>VACIO</v>
      </c>
    </row>
    <row r="20" spans="9:9" x14ac:dyDescent="0.2">
      <c r="I20" t="str">
        <f t="shared" si="0"/>
        <v>VACIO</v>
      </c>
    </row>
    <row r="21" spans="9:9" x14ac:dyDescent="0.2">
      <c r="I21" t="str">
        <f t="shared" si="0"/>
        <v>VACIO</v>
      </c>
    </row>
    <row r="22" spans="9:9" x14ac:dyDescent="0.2">
      <c r="I22" t="str">
        <f t="shared" si="0"/>
        <v>VACIO</v>
      </c>
    </row>
    <row r="23" spans="9:9" x14ac:dyDescent="0.2">
      <c r="I23" t="str">
        <f t="shared" si="0"/>
        <v>VACIO</v>
      </c>
    </row>
    <row r="24" spans="9:9" x14ac:dyDescent="0.2">
      <c r="I24" t="str">
        <f t="shared" si="0"/>
        <v>VACIO</v>
      </c>
    </row>
    <row r="25" spans="9:9" x14ac:dyDescent="0.2">
      <c r="I25" t="str">
        <f t="shared" si="0"/>
        <v>VACIO</v>
      </c>
    </row>
    <row r="26" spans="9:9" x14ac:dyDescent="0.2">
      <c r="I26" t="str">
        <f t="shared" si="0"/>
        <v>VACIO</v>
      </c>
    </row>
    <row r="27" spans="9:9" x14ac:dyDescent="0.2">
      <c r="I27" t="str">
        <f t="shared" si="0"/>
        <v>VACIO</v>
      </c>
    </row>
    <row r="28" spans="9:9" x14ac:dyDescent="0.2">
      <c r="I28" t="str">
        <f t="shared" si="0"/>
        <v>VACIO</v>
      </c>
    </row>
    <row r="29" spans="9:9" x14ac:dyDescent="0.2">
      <c r="I29" t="str">
        <f t="shared" si="0"/>
        <v>VACIO</v>
      </c>
    </row>
    <row r="30" spans="9:9" x14ac:dyDescent="0.2">
      <c r="I30" t="str">
        <f t="shared" si="0"/>
        <v>VACIO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9 v Y e 3 7 V / P H 5 6 + v r k 1 d n L N / j j 0 3 F 6 t m z z O m / y J p 3 l a Z m l T / P 1 L H t 8 1 2 / 1 + N m r L 1 + 8 O X 3 x 9 P d X 2 L / / 2 Y t n X x 4 9 2 N / Z G e + N 7 + H f n U / v P 7 4 b b / b 4 z e / / 9 P j N 8 c t X X / 7 k 2 d P T V 4 T X 6 1 e / / + v f u / P h i + M v T o + e v v z 9 a Q D 8 K 2 H / E 1 + d v n 5 D + J 5 9 Q X + 9 + r 1 / / 9 / 7 + e v f n / 8 4 + / L J d 1 5 8 c b T z 7 K s X J 7 / / 8 a v T 4 8 d 3 9 S P + 6 s 3 v / S a 9 e / T 4 9 V d f H D 9 5 f n r 0 e z + + a 3 5 9 f P b 6 9 3 / 9 5 t V X J 2 + + e n W K N s e / 9 9 l r / H z 5 5 e u z N 0 c 7 O z u f E k n 5 9 8 c n 3 z 7 + y e e / / 6 n A k j 8 U M P + B X 1 5 8 + f T 0 9 5 e e + f O v v v i K P 3 / 5 / P Q n T 7 U F d c 0 9 o N n L V 6 9 f v M G s u T 8 e E z p v f v / n P / m c O i c 8 z R + P v / 3 q 9 / n 9 j 0 / e n P 0 k o / n t s 1 P p Q g m L X 4 l 8 p 2 + + B M 7 8 0 I z J B 4 9 f / / 5 v f p + X R 7 8 X Q e N f 6 G / q L S C W f P I Y 1 H x 1 x H / j F / r 7 9 P m b r 8 6 e 7 j L 1 9 I 8 9 7 l 9 A f f v x X f 0 N n x A M / U 7 B 6 G / 4 x A N k / x J I P m 2 e n p 4 9 9 Q a g H z w + + Z J Y 6 M W r I / n U / I W P 3 x y f v X j 9 + / 9 e v 8 8 z v P / 5 2 e s 3 L 0 F N + Q V / H 7 9 5 8 + p M K C X E + / 1 f n z 4 / P Q E T e 5 8 B 4 p n 5 D I T m e e R p t 8 R + 9 v z 4 c w i T + 8 P Q 3 n z j / 6 m T Y b 7 y / n p M / 7 7 5 / Z W 9 S E L c X / L N 6 8 5 3 5 m / z L R E b O O l f R F 4 e x / P T 4 2 e E 9 O u X R z / + + K 7 3 l / 3 m 5 N s 8 h y + / P M F P o f / R w y + / 8 9 V 3 X 7 3 + i Y N v 7 7 / + 6 v f Z / c m H J 3 v f O d v 9 y a e v H t / V F u j n 8 7 2 j 1 D x 7 j B V 9 8 v j N t 7 / z R h H 5 f B + / v O F 5 Z N b + 4 v j 3 l r 8 w C v f H 4 y / O X n i f 2 z 9 A c n 4 P p K f x n c o f Z 6 e v w Q 1 M c v z 2 + D V R m H v 6 v d + 8 / v a z 5 0 e / z + O 7 5 l d 8 9 s V T + u X 3 5 s / 4 V 3 z 2 / H P 7 G f 9 K q o a k 6 O T 0 9 e v f / w u a Y 6 a J Y Q j 7 y R e n X z w 5 f d V t R 1 i 8 I n o z b k 9 P i f G e / / 7 0 T s B O a E I s J U z o / i B d 6 y u r q O Y 6 + e K L N 7 / / 2 Z v T L 3 7 / 3 / + n T p 4 f v z 7 5 8 v N v T o f t / u z r s P 2 f G x 0 W J d u P t N n / b 7 T Z 3 k 3 a D J D 5 p 9 F p O z v 3 X h w 8 P b j / k y / u / z 7 3 d 7 5 4 9 f L + 5 7 / X d 3 6 f Z 5 9 + 3 t V p e 0 a n 3 f t / k 0 7 7 v T 9 Y p 4 F m n U / + 3 6 j j v n x x c v r y z Z f f n J L b + 9 l X c n v / L 1 B y l m 4 / 0 n I / 0 n I d L f f 8 b G f Q c 9 v / / 5 e W Y 8 r 8 v 0 K r h T P x + n T / 9 / 5 9 3 r z 5 v V / 8 x C b N x m r F U 2 g Y a P A 3 q z c 4 u P z z Z 9 m T O / o K Y s u / O W X H 2 H 6 Y h m M Q c Z U 2 T L S v q d b 0 t 0 C d 6 W / / / 1 B j O 4 N q b G d Y j V n b 8 s N Q Y / 5 f 0 X B z w 6 w P K K 2 D / 1 c F n P o r V J T + C s 2 E X / / f q p t 8 z + H l 8 a s 3 l B r 8 5 h y u + z 8 b u g i / / b / K 4 b J k + 5 q K 6 U f + 1 v 9 / / a 1 X b 3 6 v w a j y / v + L F N c 3 4 G / 9 f y C q / O Y 0 2 / 7 P v m b b / T n W b D / S Z z / S Z 1 1 9 9 l P 7 n 3 8 5 q M 8 e / E i f / X D 0 W W d m T h / u P / 3 J 5 / d / 7 0 + / g X j y 9 / 5 5 E k / 6 R P u a a k 5 / G 4 g n f 1 b V G q Y p + P u H o O R 2 B p X c z v 9 H o 0 u f B w a i y 9 0 f R Z c f p K n 8 M O n N 2 c v P j 1 + / + e Z 8 s H s / G 5 o J v z m 3 6 / 8 F a 5 a W b F 9 T T f 3 I G / v / r T f 2 + / w + 9 / c H v b F P / 1 + k u P 7 / 4 o 3 d 5 X + p E 2 D 3 i j + n X k 4 9 h X e z a 8 Y a K W h 4 8 J 0 3 P / X s 9 e f 3 f u / X P / X i F Y k O N 5 B 2 R I y j p / l l v r z I Z p V + h c 9 i 7 t m 3 z 5 4 + P X 2 h V O D J O X p G c 2 d + f 0 x p q l N x s p 6 + O n v + / P U b 4 v e j 5 z Q m 9 9 f j b x + / f n r 6 7 P i r 5 2 + e f n n y F a a j 8 w k x z M s X x 1 + c H p 3 8 X s 9 + / 7 2 d 3 U 9 3 9 / Y O 9 n b 3 9 + 7 t g n / k u 8 d P j l + f P g W N 3 z z / 8 v M v j 4 j Q F E 1 2 P n S N + q T r U K T T 0 r 1 5 8 u U X L 8 + e Y k g O + G l I s v A L 8 F A w b z 8 b 0 / j m / k 8 9 6 U / j y 2 x w D t 2 6 9 M / J H D 7 Y 2 d 1 5 S H P 4 A B b 1 m 5 9 D I c d 7 z 6 G h 1 z c x g b E l t / 4 E 2 o Z f / d T z v f 4 E k h I 8 f X X 6 m l Q e a Z X n x / T v V 0 + P U / 7 0 x X F K 5 o l + f / 3 m 7 M 1 X J 6 R T p N X J q 3 / 0 j y a j 9 e X 7 S + 7 r D 5 t 1 U e 0 8 k y F l M W 3 B J 9 Y j u m l C 8 M E P h f j 3 f u p 4 M / F f n f 3 k 8 d M v z T S c f P n 8 y 5 P j k 7 N / 9 E 9 9 g U / e / K N / / J u v n t O 3 v 0 / 6 k 8 f P v 6 R 3 3 l / k f h 4 T / 4 v f + / e 5 L e c T W l + T 8 5 3 j / i P i + 8 T / / I v T 2 x I f R P / y 1 e f H L 8 5 e f 0 H M / u z s x f G L E 3 J b 6 H f V S D Q X U e K 7 z P W P i O 8 T / / j 4 q 9 s S / 8 k Z O f b k I j 6 P E t g t e v 6 I w D 6 B 3 z w 8 + 9 n X 6 5 / + i P g 7 X + 6 9 + Y m 9 L + / / 1 I O n L 1 9 9 + u L 3 + v T 3 + n 2 + + + C n d p 7 1 i Z + m b 7 5 8 c / z c 1 9 e v 0 y e k S I 5 f n X 0 Z p + + D n 0 V X 9 f 8 r 9 A 0 b v v z O 5 7 v f / u q n v r i 3 i b l f f v k q P X 5 F B H l 6 / A X l J t 5 0 V D Z r 6 x e U B o g T / e B H T B 0 j + k / e / 7 1 f f A D R n Z 0 c p v z D H 1 G + o 0 5 e H b x 4 d f L d p y 8 i P r q n T r 5 8 I x R G A v c L I b 1 n Q G O k 3 t 3 5 k W a J k v o 7 v 0 / E L 1 F S R w n 5 s 5 k R + i E R 8 i 7 / e y K p u W f H v I Z z / O a V L D L w L 4 a 2 z 7 5 6 c f L 7 0 z C O H T E 1 n X z 0 U y 9 f n b 1 5 d U w q w n w i X 7 2 R P q 2 M d x m P M y b y m 7 c S s B u s B P x s 5 I c l j y v k M M N 8 r / G e P D 9 + / f L V l z 9 v x o t V h S f f 1 P y G K z 3 / r x w v F k J e Y C X o m x j v 3 v / 7 x w t j / f z s 6 f 8 3 x / s 1 x v v 6 q y c v O a 7 5 e T K / N F 7 6 + u f N c E k 1 f / 7 6 9 O T n z X j V H H 3 + 8 2 r A P 5 8 Y G t 9 R 8 P T z Z r x g 5 p 9 X C v r 0 O x R J / / x R W D S / v w / N 7 / + v x n v y x R d v f v + z N x T y / f 6 s n 0 6 g j / s j P 3 7 1 5 v P T / 3 9 J 8 u 1 G T j H m y e n L N 9 9 Q 0 P T / q a F j 0 k 9 f v / x 5 O H L y w t 7 8 / 0 y v 3 W 7 g J 8 c v z 7 C K 8 s 0 M / f 8 l K Y J b D X 3 n y c s T G u X z / 3 9 5 o 7 c a O t j 9 9 Z f / P 2 X 3 y H D P n l I v / 7 + 1 4 5 E B v z l 7 + f n x / 8 / y Q p v G + / 9 v m x 3 j 6 B e f U 9 j x 5 f + / A o + N M 2 x 0 2 c + j 8 f 7 / L l W y a c D / v / Y 9 f 7 4 F W D / v H M 0 B m 0 R q + p s Z 7 / 8 H J p h 8 j p 9 P w 3 3 1 1 Z N v a m H 1 / w O j h T n 6 + T S 7 P / H V 2 Y v / b 7 u T d / n f k 9 P n M n L + R d r t E u r 3 X h w 8 P b j / k y / u / z 4 H 3 3 n z U 8 9 e f 3 7 v 9 3 7 9 U y 9 e P b 5 r m m j b v a D t / Z 0 v X p / u / 9 6 / z 5 u v v v i 9 f x / T d u / o 8 Y u v v v j 9 X 5 8 c P z 8 F 2 u 4 P / p z C r h O Q w P 7 + + P S L l 9 8 m b n r N p H x + + p O n z / H b y V d f f M W / P D / + / P N X R 6 C t / P b 4 B a 0 K v r K D / o Z J 9 3 u d P c U L + C H E e w + K v b n / U 0 9 u T b H P v z j 9 E c U G K f b l 3 p u f 2 P v y / k 8 9 e P r y 1 a c v X h 2 8 e H X y 3 e / 8 P l / 9 / 4 p i 3 y z F Y j x 2 f P w j i t 1 W j 7 3 8 z u e 7 3 / 7 q p 7 6 4 9 y O K v R e P 3 f u p 4 x 9 R 7 L 3 0 2 N M X P 6 L Y b a X y R 3 r s Z o r 9 i M c + T C p / r 0 9 / r 9 / n u w 9 + a u f Z j y j 2 X l L 5 5 u H Z j y h 2 S 1 v J 3 s V P 3 v + 9 X / y I Y r f k s R 9 R 7 G v x 2 I 8 8 2 P f g s R 9 F 4 j d T 7 E e R + I d J p f D Y T z 3 f + x H F 3 k s q f 0 S x 9 + W x H / l j 7 8 t j P 8 p d 3 F 7 z / y h K + n p S + f / z l Z G 7 / O / T V 2 f P G a W X r 1 6 + O T t 9 L Z R 8 + e r L l 6 e v 5 G + 8 r M 8 u Q Q G Q n z x + / t U p X r r b b b z h 5 b 3 d D 3 l 5 7 0 N e v v c B L 9 / 7 k D H v f 9 D L H 0 K w f Z 9 g z G n y 2 / s B 8 Q n 3 N Y H s 7 v g 0 w L r q 1 4 H x A a T Y 3 Q l I s f v 1 E P g A F t r d 2 f 8 G E L j / I Q h 8 + i E v P w i Z I F C V r 0 4 f 7 j / 9 y d / r i 9 / n 7 O u N 6 u B D E H s Y I P a 1 E N g N x e T r w f g Q 3 t j 9 B n h j 7 w O 0 z O 6 H q O W 9 D 5 f t / Z 0 P h 3 H / G 4 D x 8 J u B 4 R P z 6 G z Z 5 n X e 5 E 0 6 y 9 M y o 3 / X s + z r w e 1 o 8 4 g M P r / / e 3 / 6 t W A H 3 P M 1 x x 0 w 0 d e F 8 f V N / M M P M f H 0 s i + D t 3 n Z v r y L / 2 + a m m / / X j 9 5 / 8 V P P P 2 p B + 9 P E s C + e d q / n u o F 7 M C 2 / 9 R P v n r + + 3 / x c u d r K C D A C p T Y T z 3 7 4 v c 3 4 H 7 / n 9 i B 5 f o 6 M H 2 D d 3 T 8 9 C e / e E 7 t f u r r w f L t 3 9 H n r 1 4 + f X V y / M X x y b e / / H r g Q o t 4 c H f n / t 2 9 n b 2 v O U 7 f B B 7 t 3 b u 7 s 8 / A 0 p 2 H j 3 Y P H s G D / D p Q A 9 v 4 D S m i 3 U 4 E 4 A 0 9 3 b 3 3 6 N 7 O o / 2 v R 4 P d Q I Z o f r 7 4 4 v T p G R Z C v w 6 w U G j 2 B M X d h + n u / U e 7 D x 5 B U 3 w d q B 1 X e H e M Y Y / H J E f j z X N / 1 0 Z W P 3 n 8 S v r g X 3 7 y x f E X J H e n v / 9 P n v 3 + X z 7 5 / U + / c / r q 5 O z k 7 M t n Z y 8 I G L 7 E C x T Q i V f A v z 3 + y Z f H r 1 5 T 3 P a S P t J f H 7 8 + + / z F E S k B / v n 4 y 5 d v j k 5 / 4 v F d / H z 8 / M v v H g E 3 / M Q f v / / p 7 / 3 G f M C / P / 7 2 2 e f f h s r D T 3 z C 0 e m X 3 3 3 j / / b 7 P z 9 9 A d / I + 4 v b a y P 9 1 b T y / 3 z 8 7 V e / j 2 n F v 9 l G 7 q / H P 6 k t f t J 8 A o t k / 3 j 8 7 d P n L 3 / / 4 5 8 8 P u M w 9 Y v X n / / + L z i q P f v y y X d e E A W Z c C / f 0 P T I B z z O k y 8 4 D r 5 r q d 0 l + / G r 3 5 9 m i I L 1 1 z c T + 6 x D b E A m 8 i q B 9 I c h 3 v / n C b r z 8 q v f / 8 n T z 9 + c P X 0 v k u 6 8 / v 1 P v v z i J f 3 z 9 P R m k r 6 + P f 9 + f v r F S Y e D 7 U c 3 8 f D R 5 9 W E t F 2 Z n s 4 q 6 L 4 v i u m 8 y q b / 6 F + 8 N M Q P p m T / / 7 V z 4 p H 2 f e b k 7 P d / d v b 6 h B j 9 5 h n p M n k 4 I 0 / e + B q F 9 B 3 7 P c G k G J 3 Y m R h t f U 9 o 5 i b p y G l O + 5 G Z t d M X p 6 k F 1 Z 2 k v f g k H X 1 x / E p f M p 8 E k 7 b 3 c z B r l v i d O T v 6 v f Z 9 G v J H 3 i T e 5 X + / f f z i K b K N 7 A n p H 4 9 f v z l + Q z / e U H 7 x 9 / + J r 0 5 f / T 7 A 2 P v r 8 d m L l 1 + 9 + Y I Y 5 Q h O i v 1 D M o L P z 1 7 z c E 6 + e v V 7 / R R + e f 3 q K e A B m e 0 d + h / 5 I v r R Y 8 L 7 7 C e 5 z V c v o S Z f / / 5 f 0 D / H n 5 9 a K K + / + o K T j 7 / / q y + / + x o s F X 7 g v j / 5 8 v l X X 7 w I m 5 j P H n 9 F 9 P 7 9 j 0 / e n J E l x H u A 7 H + m D f H x i 9 / / 5 N v E o b / / l y + k B x p 6 9 y O / D b 3 Z b c M f U Z v X b 1 5 9 d W J f 2 k W b 8 C O / D b 8 U t h E 4 r 7 9 N c / f 0 S 8 r q n r 5 4 A / q 8 O W a 6 d D 4 + V n K F H x O V p T V g 7 v 7 + h m W G Q 7 u w o b y 3 N / C e Z L D f / N 4 v f k L f s w 1 N f 6 / P n v 7 + Z y + e n v 7 e P C v d z 0 w r y n 7 j w 2 d n v z c I 2 f / Q Y O H e 3 L M d d q H t x a A F H z 4 G T T B Z L z 7 n M O z F 6 X c t S 5 y 9 I P / q 7 C n / + v r F l 2 8 o t f 3 m 9 2 H h P S Z a / j 4 0 b a / O E H j 6 f 6 I P 5 u W 7 r 0 5 J P F 6 T R i B G / u o 5 / f z i + P f + / R k L + Y X / / n 3 M 3 7 8 P v y E N y Z N 7 9 g z 9 v P q J n w R 8 / H g s s h a J c 1 Q I + Q f 5 d a f s H L i / f v 8 3 a p 3 O X j w j R n g S x F 3 2 s 8 e f n 7 7 4 6 s U Z O 5 + D 0 a R t 8 5 j S + M 9 J J r 8 4 e 5 O + a 4 p H y 6 L 8 7 K O 2 X u c f o S M W t r M v W b H Z 3 x + / h p 4 5 O 3 7 y / P T k y x d v j s 9 e n J K + s b / + / q J s I t D e / N 7 k q X 7 n 9 O Q N 3 v / 9 2 e F 9 H W l 2 N w r / 7 q v X r 3 7 / 1 7 8 3 M z 5 R 9 S f P n u L T 6 I d k q k 6 P n r 7 8 / b G k g l 8 f 2 / l 7 e v a F G L n f + z m W N 7 7 w d O 1 X L 0 5 + / + N X p 8 d O 2 + K n K n D S O 0 A H M 2 h + J T 4 S g X 7 z 1 S t m t + P f + + z 1 0 e / z + C 7 / F M p B + + 4 p 5 Y h C 3 z 7 + y e f G w Z A / F D z / w S x L y l Z F T R S t L v i 4 N a A X X x I C w t L U 7 O W r 1 y / e Y H L c H 5 A W U t U / + f w I G S n 7 x 2 O n E 5 n t z 0 6 l i 5 8 8 f f W a J h W / Q n G / + V L T G n h Z P 3 j M 6 0 J H v x c m h m 3 + a 0 x j Q D L 5 5 D E v G R 3 x 3 / i F / t a 1 M q a h / r H H / Q u o b 5 P E K d B v M w z 9 T s H o b / j E A 2 T / E k g + b Z 6 e m p i L B 6 A f g D e f k m 0 9 k k / N X 4 Z l X / / + v 9 f v w z L 6 O V m m l 6 C m / I K / j 9 + 8 e X U m l F K D Q h 4 O c b C S z B q Z F 0 / P z G c g N M 8 j T 7 s l N l n Q z 6 E s 3 R + G 9 u Y b / 0 + d D P O V 9 9 f P y h I f L U U e P y O k X 7 8 8 + n H i Y P e X / e a E X e T X L 7 8 8 w U + h / 9 H D L 7 / z 1 X d f v f 6 J g 2 / v v / 7 q 9 9 n 9 y Y c n e 9 8 5 2 / 3 J p 3 Z Z m f v 5 f O 8 o x b N D / 9 9 j r O i T x 2 + + / Z 0 3 i s j n + 6 w d e B 6 Z t U m L y l + q U v W P x 1 + c v f A + t 3 + A 5 P w e S E / j O 5 U / K G g G N z D J 8 d v j 1 0 R h 7 u n 3 f v P 6 2 8 + e Q 1 j N r / j s i 6 f 0 y + / N n / G v + O z 5 5 / Y z / p U U D k n R C f s z N M d M E 8 M Q 9 p M v T r 9 4 Q n q w 0 4 6 w e E X 0 Z t y e k q 0 / e w 5 X I G A n N C G W E i Z 0 f 4 h v Z 1 V W V H + d f P H F m 9 / / j F y 5 3 / / 3 / 6 m T 5 8 e v T 7 7 8 / I M 0 G X 5 a H b b 7 s 6 / D 9 n 9 u d F i U b D / S Z v + / 0 W Z 7 N 2 k z d i X x 0 + i 0 r t P 0 8 v 7 n v 9 d 3 f p 9 n n 3 7 e 1 W l 7 R q f d + 3 + T T v u 9 P 1 i n g W a d T / 7 f q O O + f H F y + v L N l 9 + c k v s h O G p 7 / y 9 Q c p Z u P 9 J y P 9 J y H S 3 3 / G x n 0 H P b / / + X l m P K / L 9 C q w 2 n X o Y 1 G 6 s V T 6 F h o M H f Q 9 H o z 4 o n d / Q V x J Z / c 8 q O s f 0 w D c c g 4 i p t Q 7 7 q 6 6 k 1 / S 1 Q Z / r b N 6 7 G P l i N Q b 3 0 P n t v x b Y z q N h 2 h h W b t T Y / D M X m / x U N Q D f w w Y A a O / h / V Q i q v 0 J p 6 a / Q V f j 1 / 6 3 a y v c l a L 3 n D S U S v z k X 7 P 7 P h n b C b / + v c s E s 2 b 6 m q v q R B / b / X w / s 1 Z v f a z D O v P / / I s X 1 D X h g / x + I M 7 8 5 z b b / s 6 / Z d n + O N d u P 9 N m P 9 F l X n / 3 U / u d f D u q z B z / S Z z 8 c f d a Z m d O H + 0 9 / 8 v n 9 3 / v T b y D C / L 1 / n k S Y P t G + p p r T 3 3 4 u I k x M U / D 3 D 0 H J 7 Q w q u Z 3 / j 0 a X P g 8 M R J e 7 P 4 o u P 0 h T + W H S m 7 O X n x + / f v P N + W D 3 f j Y 0 E 3 5 z b t f / C 1 Y x L d m + p p r 6 k T f 2 / 1 t v 7 P f 5 f e 7 v D 3 p j n / 6 / S H H 9 / 8 U b u 8 v / U i f A 7 h V / T r 2 c e g r v Z t e M N V L Q 8 O A 7 b 3 7 q 2 e v P 7 / 3 e r 3 / q x S s S H W 4 g 7 Y g Y R 0 / z y 3 x 5 k c 0 q / Q q f x d y z b 5 8 9 f X r 6 Q q n A k 3 P 0 j O b O / P 6 Y 0 l S n 4 m Q 9 f X X 2 / P n r N 8 T v R 8 9 p T O 6 v x 9 8 + f v 3 0 9 N n x V 8 / f P P 3 y 5 C t M R + c T Y p i X L 4 6 / O D 0 6 + b 2 e / f 5 7 O 7 u f 7 u 7 t H e z t 7 u / d 2 w X / y H e P n x y / P n 0 K G r 9 5 / u X n 7 J T Z T 6 w G t p + c f P n F y 7 O n w U d v V J X f 7 V D 5 Z 4 P o b + 7 / 1 J M + 0 V 9 m g x R 3 6 8 o / J x R / s L O 7 8 5 A o / g D 2 7 / 8 d F I + t c f U p b h t + 9 V P P 9 / o U J x 1 z + u r 0 N W k U E t r n x / T v V 0 + P U / 7 0 x X F K 2 p 9 + f / 3 m 7 M 1 X J y S y 0 u r k 1 T / 6 R 5 N N + P L 9 B e P 1 h 0 2 T a E 4 m f U j F / w 8 Q / 9 5 P H W 8 m / q u z n z x + + q W Z h p M v n 3 9 5 c n x y 9 o / + q S / w y Z t / 9 I 9 / 8 9 V z + v b 3 S X / y + P m X 9 M 6 t Z A Q r l / r b j y a B J u G L 3 / v 3 u a 0 E E F p f U w K c f / y j S Y h N w u d f n N 5 2 E k D 8 L 1 9 9 f v z i 7 P U X x P z P z l 4 c v z g h L 4 F + V w 1 F c x K d B J c o / t E k x C b h + P i r 2 0 7 C k z P y p 8 k z e x 4 l t F t r / K E T + v 8 T h H 7 z 8 O x n X + 9 / + q N J s J P w 5 d 6 b n 9 j 7 8 v 5 P P X j 6 8 t W n L 3 6 v T 3 + v 3 + e 7 D 3 5 q 5 1 l / E t L 0 z Z d v j p / 7 + v x 1 + o Q U z P G r s y / j d H 5 w G z p / o C / 6 / x U 6 h w 1 f f u f z 3 W 9 / 9 V N f 3 N v E 7 C + / f J U e v y K C P D 3 + g l I F b z o q n b X 5 C 4 r K 4 8 Q / u A 3 x f 5 4 w e Y T 4 P 3 n / 9 3 7 x A c R 3 9 n R 4 B h 7 + a A Y G 1 M y r g x e v T r 7 7 9 E X E x / f U z J d v h N L I r 3 4 h U + A Z 2 h j J d 3 d u Q / K f J x o n R v L v / D 4 R P 0 Z J H i V o N z 7 9 / z B B 7 / K / J 5 J J e 3 b M S y 7 H b 1 7 J m g D / Y m j 8 7 K s X J 7 8 / D e P Y E V W z v 0 c / 9 f L V 2 Z t X x 6 Q 6 z C f y 1 R v p 0 8 p + j x F / b 0 c 3 l 6 v f D R L 3 P x v p X E m 7 C j n M M N 9 r v C f P j 1 + / f P X l z 5 v x Y h H g y T c 1 v + H C z P 8 r x 4 t 1 i x d Y u P k m x r v 3 / / 7 x w o g / P 3 v 6 8 2 a 8 r 7 9 6 8 p L j o J 8 / 4 6 W v f 9 4 M l 1 T z 5 6 9 P T 3 7 e j F f N 0 e c / r w b 8 8 4 m h 8 R 0 F V T 9 v x g t m / n m l o E + / Q x H 2 z x + F R f P 7 + 9 D 8 / v 9 q v C d f f P H m 9 z 9 7 Q y H f 7 8 / 6 6 Q T 6 u D / y 4 1 d v P j / 9 / 5 c k 3 2 7 k F G O e n L 5 8 8 w 0 F T f + f G j o m / f T 1 y 5 + H I y c v 7 M 3 / z / T a 7 Q Z + c v z y D K s u 3 8 z Q / 1 + S I r j V 0 H e e v D y h U T 7 / / 5 c 3 e q u h g 9 1 f f / n / U 3 a P D P f s K f X y / 1 s 7 H h n w m 7 O X n x / / / y w v t G m 8 / / + 2 2 U C n y 9 E v P q e w 4 8 v / f w U e G 2 f Y 6 L K f R + P 9 / 1 2 q Z N O A / 3 / t e / 5 8 C 7 B + 3 j m a A z a J 1 P Q 3 M 9 7 / D 0 w w + R w / n 4 b 7 6 q s n 3 9 T C 6 v 8 H R g t z 9 P N p d n / i q 7 M X / 9 9 2 J + / y v y e n z 2 X k / I u 0 2 y X U 7 7 0 4 e H p w / y d f 3 P 9 9 D r 7 z 5 q e e v f 7 8 3 u / 9 + q d e v H p 8 1 z T R t n t B 2 / s 7 X 7 w + 3 f + 9 f 5 8 3 X 3 3 x e / 8 + p u 3 e 0 e M X X 3 3 x + 7 8 + O X 5 + C r T d H / w 5 h V 0 n I I H 9 / f H p F y + / T d z 0 m k n 5 / P Q n T 5 / j t 5 O v v v i K f 3 l + / P n n r 4 5 A W / n t 8 Q t a F X x l B / 0 N k + 7 3 O n u K F / B D i P c e F H t z / 6 e e 3 J p i n 3 9 x + i O K D V L s y 7 0 3 P 7 H 3 5 f 2 f e v D 0 5 a t P X 7 w 6 e P H q 5 L v f + X 2 + + h H F 3 o v H j o 9 / R L H b 6 r G X 3 / l 8 9 9 t f / d Q X 9 3 5 E s f f i s X s / d f w j i r 2 X H n v 6 4 k c U u 6 1 U / k i P 3 U y x H / H Y h 0 n l 7 / X p 7 / X 7 f P f B T + 0 8 + x H F 3 k s q 3 z w 8 + x H F b m k r 2 b v 4 y f u / 9 4 s f U e y W P P Y j i n 0 t H v u R B / s e P P a j S P x m i v 0 o E v 8 w q R Q e + 6 n n e z + i 2 H t J 5 Y 8 o t p H H f u S P f Q M 8 9 q P c x e 0 1 / 4 + i p K 8 n l f 8 / X x m 5 y / 8 + f X X 2 n F F 6 + e r l m 7 P T 1 0 L J l 6 + + f H n 6 S v 7 G y / r s E h Q A + c n j 5 1 + d 4 q W 7 3 c Y b X t 7 b / Z C X 9 z 7 k 5 X s f 8 P K 9 D x n z / g e 9 / C E E 2 / c J x p w m v 7 0 f E J 9 w X x P I 7 o 5 P A 6 y r f h 0 Y H 0 C K 3 Z 2 A F L t f D 4 E P Y K H d n f 1 v A I H 7 H 4 L A p x / y 8 o O Q C Q J V + e r 0 4 f 7 T n / y 9 v v h 9 z r 7 e q A 4 + B L G H A W J f C 4 H d U E y + H o w P 4 Y 3 d b 4 A 3 9 j 5 A y + x + i F r e + 3 D Z 3 t / 5 c B j 3 v w E Y D 7 8 Z G D 4 x j 8 6 W b V 7 n T d 6 k s z w t M / p 3 P c u + H t y O N o / I 4 P P 7 v / e n X w t 2 w D 1 f c 9 w B E 3 1 d G F / f x D / 8 E B N P L / s y + F 4 v 7 + L / m 6 b m 2 7 / X T 9 5 / 8 R N P f + r B + 5 M E s G + e 9 q + n e g E 7 s O 0 / 9 Z O v n v / + X 7 z c + R o K C L A C J f Z T z 7 7 4 / Q 2 4 3 / 8 n d m C 5 v g 5 M 3 + A d H T / 9 y S + e U 7 u f + n q w f P t 3 9 P m r l 0 9 f n R x / c X z y 7 S + / H r j Q I h 7 c 3 b l / d 2 9 n 7 2 u O 0 z e B R 3 v 3 7 u 7 s M 7 B 0 5 + G j 3 Y N H 8 C C / D t T A N n 5 D i m i 3 E w F 4 Q 0 9 3 7 z 2 6 t / N o / + v R Y D e Q o Q + e n 4 5 R 3 x M k d x + m u / c f 7 T 5 4 B F 3 x d a B 2 n O H d M Q Y + H p O U j j f P / l 0 b W / 3 k 8 S v p g 3 / 5 y R f H X 5 D k n f 7 + P 3 n 2 + 3 / 5 5 P c / / c 7 p q 5 O z k 7 M v n 5 2 9 I G D 4 E i 9 Q S C d + A f / 2 + C d f H r 9 6 T Z H b S / p I f 3 3 8 + u z z F 0 e k B v j n 4 y 9 f v j k 6 / Y n H d / H z 8 f M v v 3 s E 3 P A T f / z + p 7 / 3 G / M B / / 7 4 2 2 e f f x t K D z / x C c e n X 3 7 3 j f / b 7 / / 8 9 A W 8 I + 8 v b q + N 9 F f T y v / z 8 b d f / T 6 m F f 9 m G 7 m / H v + k t v h J 8 w l s k v 3 j 8 b d P n 7 / 8 / Y 9 / 8 v i M A 9 U v X n / + + 7 / g u P b s y y f f e U E U Z M K 9 f E P T I x / w O E + + 4 E j 4 r q V 2 l + z H r 3 5 / m i E K 1 1 / f T O y z D r E B m c i r B N I f h n j / n y f o z s u v f v 8 n T z 9 / c / b 0 v U i 6 8 / r 3 P / n y i 5 f 0 z 9 P T m 0 n 6 + v b 8 + / n p F y c d D r Y f 3 c T D R 5 9 X E 9 J 3 Z X o 6 q 6 D 9 v i i m 8 y q b / q N / 8 d I Q P 5 i S / f / X z o l H 2 v e Z k 7 P f / 9 n Z 6 x N i 9 J t n p M v k 4 Y w 8 e e N r F N J 3 7 P k E k 2 J 0 Y m d i t P U 9 o Z m b J D g 0 2 t 5 + Z G b t 9 M V p a k F 1 J 2 k v P k l H X x y / 0 p f M J 8 G k 7 f 0 c z J o l f m f O j n 6 v f Z + G / J E 3 i X f 5 3 2 8 f v 3 i K f C P 7 L / r H 4 9 d v j t / Q j z e U Y f z 9 f + K r 0 1 e / D z D 2 / n p 8 9 u L l V 2 + + I E Y 5 g p t i / 5 C c 4 P O z 1 z y c k 6 9 e / V 4 / h V 9 e v 3 o K e E B m e 4 f + R 9 6 I f v S Y 8 D 7 7 S W 7 z 1 U u o y d e / / x f 0 z / H n p x b K 6 6 + + 4 P T j 7 / / q y + + + B k u F H 7 j v T 7 5 8 / t U X L 8 I m 5 r P H X x G 9 f / / j k z d n Z A n x H i D 7 n 2 l D f P z i 9 z / 5 N n H o 7 / / l C 9 t l 9 y O / D b 3 5 m t O 1 n Y + o z e s 3 r 7 4 6 C e G E H / l t + K W w j c B 5 / W 2 a u 6 d f U l 7 3 9 M U b 0 O f N M d O l 8 / G x k i v 8 m K g s r Q F z 9 / c 3 L D M c 3 I U N 5 b 2 9 g f c k h / 3 m 9 3 7 x E / q e b W j 6 e 3 3 2 9 P c / e / H 0 9 P f m W e l + Z l p R / h s f P j v 7 v U H I / o c G C / f m n u 2 w C 2 0 v B i 3 4 8 D F o g s l 6 8 T k H Y i 9 O v 2 t Z 4 u w F + V d n T / n X 1 y + + f E P J 7 T e / D w v v M d H y 9 6 F p e 3 W G 0 N P / E 3 0 w L 9 9 9 d U r i 8 Z o 0 A j H y V 8 / p 5 x f H v / f v z 1 j I L / z 3 7 2 P + / n 3 4 D W l I n t y z Z + j n 1 U + w N I i Y R Y I c l T / + Q S 7 d 6 X d t a / 7 r 9 3 + j h u n s x T P i g S d B 0 G U / e / z 5 6 Y u v X p y x 3 z k Y S t o 2 j y m H / 5 z E 8 Y u z N + m 7 p n i 0 L M r P P m r r d f 4 R O m I 5 O / v y B S b Y / v 7 4 N V T M 2 f G T 5 6 c n X 7 5 4 c 3 z 2 4 p R U j f 3 1 9 x c 9 E 4 H 2 5 v c m J / U 7 p y d v 8 P 7 v z 7 7 u 6 0 i z u 1 H 4 d 1 + 9 f v X 7 v / 6 9 m e e J o D 9 5 9 p Q / f d P 5 4 M 3 v f 0 a q D H 6 4 N M d f x A X Z I j 8 C 9 U 6 f n 0 J 0 f n 8 y J f z Z 4 8 B V p 7 b G 7 f 5 9 9 C X + j M z e q X n h b D n L 3 2 G W 5 Z f H P 5 m V 6 x 5 s + Z D a h B B j H b w 6 J f 5 + 9 f s f v 3 5 9 + s W T 5 7 / P 5 m 6 e n L 4 7 n s 2 K 5 S j 9 y b x u i m r 5 2 Q N K f 4 3 3 x v f o 3 5 1 R e r I u 2 3 W d f 7 b M 1 2 2 d l a P 0 5 X p S F t P f K 7 9 + U 7 3 N l 5 8 9 3 P s 0 + 3 R v 5 2 A 6 O b 9 / M M k m X w f T k + e E 6 2 Y 0 p 9 V i 3 G S r 8 a Q Y 5 + 0 4 W 2 b l 9 Q / y e p w B 9 T G N 4 a z N F 2 / y d + 1 p m S / y Z f t e W L B 8 m / n e j M b T l 7 / / 7 n v B P v 2 9 S R p u M d s 0 h N / 7 9 9 n 7 i b O z 3 + e r s y 9 3 7 x 2 8 u P f w 2 1 8 c 7 3 9 x 7 9 v w c d 6 j w 9 f f P j 1 9 s 7 m v 0 w u K u 6 s m f Z f a G F x j 8 K c a g 9 + + u 6 e n 8 M Z + / 9 f f P n 5 5 8 w j f f P f 1 i 5 9 4 f r r 3 6 f 3 n + 7 / 3 / u t n + 3 t f / t 7 3 X u / d f / V e X b 6 C I t 7 c 1 + 9 2 8 r v t P s I / 7 w X 4 6 d n r l 8 + P f 5 / f H + r 5 7 I R 0 / / M 3 p 6 8 2 8 y U r l / c A / e z L V 1 8 c v / l m Y U J R / P 6 q K W 6 Q o l 9 Y t o e / x 7 t F m V 6 q r H + 0 O 9 7 5 K M 2 X 0 4 r k 6 O K z j 9 b t + f b u p x / 9 H r / w o j 3 8 j R M 0 f 5 3 X R V Y W P 8 g 9 6 U o J x L J 5 R H r 2 s 4 / m b b t 6 d P f u 1 d X V + O r e u K o v K K u x s 3 v 3 9 / 7 i + e v p P F 9 k 2 8 W y a b P l l B S x e W t 2 8 1 s f C Q J p C h T e X K 9 y / H 1 S M a g W n 9 0 1 H 5 p G Z 0 / x l 7 i J 3 E A + M F / z + M 0 7 G A q 3 C T 6 V 8 d 6 N D R h f v x c r H X / 1 h j I m m + X w f e f 5 5 P g l j O V 7 w 7 z r G y R j 8 8 S I b b Z o + z + L F m 3 / v c j 5 I 4 v 2 / 0 2 L 9 s V P v n 6 2 8 + l X O z / 1 9 P j L N 2 / 2 v t z 5 v d 4 8 P X h 2 / N V 7 d f j / Z o t 2 7 9 X J 6 c 7 9 J 6 9 / 7 2 d v f q + T p w + f / 9 S r e z v f 2 f t 9 v v u e 7 H 0 L i 3 Y G i 3 b 2 I 4 v 2 / y u L 9 p M Z o T I p 8 w 0 W z c Q t v 3 8 8 J 3 + T q S O t 9 i N L d 6 O l u / + z a O n u v x c 5 f 2 T p / j 9 p 6 W i 9 7 f T s 9 P n r p 1 8 9 + O 5 P P d j 5 q W e v X + 5 + + 4 s v P v / O e 3 X 4 / 2 Z L 9 + T + k 4 P P X 3 3 n 3 k 8 + + f z p / S 9 P j 8 9 + a v 8 n 7 v 3 k d 1 5 8 9 7 2 6 v I 2 l + w 4 s 3 X d + Z O l + H l o 6 T u D 9 / v 4 y 6 I / s 2 9 e 1 b y + O a e H s B S m w T 7 9 h 4 + Y D f g 9 C / n y 1 b C + y y y d l N X 3 7 X i i 8 n 1 n b e y / Y b 4 5 f f X 4 q S e 6 B L n Y / t I v 3 s J x P n v x e 3 / 2 9 f q 9 X v 9 e n J 3 t k j X 7 v F z 9 5 8 P o n T 7 9 z 7 8 G 3 3 6 v D W 1 j O Z 1 + R j j 1 9 v 3 G 8 l 4 X 8 4 j u / z 0 / + X n t f P v y 9 9 8 + + 2 P 3 u d x / + 5 H d / r 5 8 6 + 8 6 X z 5 6 + V 5 e 3 s Z D H s J B P f r e D 9 w J 8 8 v z s J R Z d f + + b y P T 8 + e u z n z r 9 W r B v k O q v B f t n Q w H f x p R j 2 e 4 9 0 M Q i / n M s 5 P / + T 1 + d P X / + 9 M v v v r 9 + j 8 E l b f v 7 P 3 n + 5 c n v R a 7 N 7 / P 8 B s 5 g l X V 2 8 l 6 I W 5 q w y 8 Q e y T d K m O P n z 2 m F m Y Z x 9 v n x j V b v P W E b 3 M 9 o V e + b d c y e n n 1 h l u a x z v + z g b T p A m v J P 5 v w X z 8 / O 7 n J i H y 9 H m 7 m y N u S / c V X X z w h 5 v v y m W B N X 4 E s m 3 H e G c T 5 r v 5 6 K z / J j 9 X 3 v m F X q Q P 7 P U j 8 8 9 V b e v P / 7 T z A 7 l d 7 J 6 + + / e T Z T + y c P f n 8 9 9 o 5 P t s 9 O X h y 8 v z e N + 7 N / J z l A V 6 f f P 5 m 9 + H z 3 / v g y 9 O f v P / 7 v H r 9 X c p 6 / 8 T + q / 2 f e K 8 u b + 3 l H P 8 o D 9 C h y 8 9 K H u D / l X m A n T O a v 9 c n R K 8 f Z Q G + r n X 7 / N X Z U 6 i 7 b 9 S s G a D v Q c C f r / b s 8 7 q Y v V f 3 P 5 u G 7 G t F / u / X x X v Y y i e f 7 r x 8 9 u X z 3 + f + l 6 9 + n / 2 H + 7 / P 0 7 2 9 3 + u L 3 Z 1 X 3 3 j O / H x N I p + / 3 z j e y y b u f v F s 7 y c P T l 7 t / D 5 f 7 d + / t / / 6 9 / n u i 7 2 f 2 n n 6 Z t h D / S C b e P K 7 7 b 6 f M y k W 6 5 u M A F 5 / + e r N L a K u 9 4 T 6 7 b P T V 8 e v T r 5 9 m 4 D u a 4 N m U 0 u p 5 W d n v / f p N 2 P E f 3 Z i 2 2 / S 5 I A B v n p + / E 2 i x 1 m O 3 x 9 p D g m T X / z k N 4 K p S 6 O 8 f v P q q 5 M 3 X 7 0 6 / f 2 / O E V w + M 3 M F c 3 7 K W n 4 k 9 P f / / c 6 / X 2 + U Q 7 7 / 2 x + 7 e l 3 v n o N i T i j I P X 4 1 e l m L r k t n e n P N 6 c n N 8 r E b c E 9 / f L 3 f / E l W S 5 y k d + c / v 6 a L b i N I / 6 e k / j 6 2 5 S r O v n y C / b D y V v 5 / c W e m U + + k b G 8 / u o l V r Z e / / 4 v T r / 7 + z 8 / e / E 1 t N B d / f X 2 L u A 3 n d k w Q N + D t j 9 y A W / Z / f u 5 g O 8 3 C V / L B X y / L t 7 D B T x 7 8 / D 3 e v b i w Y O X 3 / 1 9 X v 4 + T + 9 9 9 / n v 9 R M P v v z 8 9 3 r x 7 f f q 8 B Y u 4 M / 6 4 s / v 9 c W T 1 z / 5 n S f 3 D 5 7 + x B f f v v / q u 8 / v f X X 6 3 S 8 f / t T r 9 + r y N i 7 g U 7 i A 3 / 7 d d u + / F + Q f u Y A / c g F v d A F v C + v / / 7 7 f b U H + y O n z o b 7 8 f 4 n T d 9 s O / r / v 7 d 1 9 w 7 / Q 5 6 9 / f 8 q b n h 0 / e X 5 K 8 v j m m D p 6 d f T Y / v r 7 f / v 4 x d P n p + m 7 p n i 0 L M r P P m r r N W V z q b M 3 v / f v / + W T 7 9 C s 4 f 3 f n x O v r y P N 7 k b h v z F Y M m q v X v 3 e w d 9 n T 3 X x 9 + m r 4 8 9 / f 0 K A f v n y J Q 3 v K Q 0 W H b E 6 5 F 9 o W J 2 X I 8 B I f o m S 3 6 Z Z O n v z + 3 9 x f P L q S w 8 W I 3 k L I P T n C a b D j O b r o / P F 6 f M 3 F s z r r w 9 H p e b 3 / + 6 X r 3 6 v J 1 9 + + X t 9 j U E Z y n z 3 C R Q y f f X i 6 6 N j 0 P j 9 X 5 L 3 S 3 8 8 / R r 4 v P n 2 K b y / 9 3 6 P F 5 R / / 6 9 e k n t K q p 9 0 n z + M n f c a x h v y p V 6 T v v 9 A M D 8 O 2 / b 1 X / 7 q 6 7 / 8 4 s v f / 7 u v j n 1 x u S 0 V 7 Q x 2 h n 7 b 9 1 k t 0 g d O S D 6 A u y 0 y Z z 4 j H T 2 7 v 7 f z n a 9 O n 7 7 + 7 q v T n / j y 4 f 2 f + m L / 6 U + e v j j 4 z n s B f 0 m m i w z Y h 0 2 x A u E 3 v g 6 1 S M H D F X 5 9 9 u J z Y l 4 K l 1 Q a v w a s r 1 6 f k v S + O f u C 7 D k 5 Q V + S 3 r y t g r o b 6 m J A I j v G p o f s 8 R E U + e O 7 3 U 8 f y 9 g R q 2 2 a E a + V v v H m 9 3 l 5 e v T d q n 4 7 q a q 3 p g F / + B g r r y K 8 R 8 T 9 3 l 9 o 9 v n p 0 f 8 D E Z u 9 p W t c A Q A = < / A p p l i c a t i o n > 
</file>

<file path=customXml/itemProps1.xml><?xml version="1.0" encoding="utf-8"?>
<ds:datastoreItem xmlns:ds="http://schemas.openxmlformats.org/officeDocument/2006/customXml" ds:itemID="{60AC1851-6DC1-4F3D-B315-E8B71009648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Egresos x Intereses de la Deuda</vt:lpstr>
      <vt:lpstr>fuente1</vt:lpstr>
      <vt:lpstr>FUENTE2</vt:lpstr>
      <vt:lpstr>'Egresos x Intereses de la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Intereses de la Deuda</dc:title>
  <dc:creator>steel</dc:creator>
  <cp:lastModifiedBy>Gerardo Aguado Salinas</cp:lastModifiedBy>
  <cp:lastPrinted>2025-05-09T18:38:52Z</cp:lastPrinted>
  <dcterms:created xsi:type="dcterms:W3CDTF">2017-09-28T18:57:04Z</dcterms:created>
  <dcterms:modified xsi:type="dcterms:W3CDTF">2025-05-09T18:42:18Z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Intereses de la Deuda</vt:lpwstr>
  </property>
  <property fmtid="{D5CDD505-2E9C-101B-9397-08002B2CF9AE}" pid="3" name="BExAnalyzer_OldName">
    <vt:lpwstr>6. Intereses de la Deuda(F520JUEDSWREQO95ZM4DVEN8J).xlsx</vt:lpwstr>
  </property>
</Properties>
</file>